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48" windowWidth="16200" windowHeight="7200" tabRatio="992" activeTab="1"/>
  </bookViews>
  <sheets>
    <sheet name="ORÇAMENTO" sheetId="1" r:id="rId1"/>
    <sheet name="CRONOGRAMA" sheetId="2" r:id="rId2"/>
    <sheet name="COMPOSIÇÃO DE CUSTO" sheetId="3" r:id="rId3"/>
  </sheets>
  <definedNames>
    <definedName name="_xlnm.Print_Area" localSheetId="2">'COMPOSIÇÃO DE CUSTO'!$A$1:$I$88</definedName>
    <definedName name="_xlnm.Print_Area" localSheetId="1">'CRONOGRAMA'!$B$2:$T$24</definedName>
    <definedName name="_xlnm.Print_Area" localSheetId="0">'ORÇAMENTO'!$A$1:$G$27</definedName>
    <definedName name="OLE_LINK1" localSheetId="0">#REF!</definedName>
    <definedName name="OLE_LINK1">#REF!</definedName>
    <definedName name="table">#REF!</definedName>
    <definedName name="TABLE_1">#REF!</definedName>
    <definedName name="TABLE_2">#REF!</definedName>
    <definedName name="TABLE_2_1">#REF!</definedName>
    <definedName name="TABLE_2_2">#REF!</definedName>
    <definedName name="TABLE_2_3">#REF!</definedName>
    <definedName name="TABLE_2_4">#REF!</definedName>
    <definedName name="TABLE_3">#REF!</definedName>
    <definedName name="TABLE_3_1">#REF!</definedName>
    <definedName name="TABLE_3_2" localSheetId="0">#REF!</definedName>
    <definedName name="TABLE_3_2">#REF!</definedName>
    <definedName name="TABLE_3_3" localSheetId="0">#REF!</definedName>
    <definedName name="TABLE_3_3">#REF!</definedName>
    <definedName name="TABLE_4">#REF!</definedName>
    <definedName name="TABLE_4_1">#REF!</definedName>
    <definedName name="TABLE_4_2" localSheetId="0">#REF!</definedName>
    <definedName name="TABLE_4_2">#REF!</definedName>
    <definedName name="TABLE_4_3" localSheetId="0">#REF!</definedName>
    <definedName name="TABLE_4_3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<sst xmlns="http://schemas.openxmlformats.org/spreadsheetml/2006/main" count="341" uniqueCount="195">
  <si>
    <t>Unidade</t>
  </si>
  <si>
    <t>Discriminação Produto</t>
  </si>
  <si>
    <t>m³</t>
  </si>
  <si>
    <t>TOTAL GERAL</t>
  </si>
  <si>
    <t xml:space="preserve"> </t>
  </si>
  <si>
    <t>CRONOGRAMA FÍSICO-FINANCEIRO GLOBAL</t>
  </si>
  <si>
    <t>1 - IDENTIFICAÇÃO</t>
  </si>
  <si>
    <t>Ação:</t>
  </si>
  <si>
    <t>Município/UF:</t>
  </si>
  <si>
    <t>BOA ESPERANÇA / ES</t>
  </si>
  <si>
    <t>SERVIÇOS A EXECUTAR</t>
  </si>
  <si>
    <t>ITEM</t>
  </si>
  <si>
    <t xml:space="preserve">DISCRIMINAÇÃO  </t>
  </si>
  <si>
    <t xml:space="preserve">VALOR DOS  </t>
  </si>
  <si>
    <t>PESO</t>
  </si>
  <si>
    <t>MÊS -01</t>
  </si>
  <si>
    <t>MÊS 02</t>
  </si>
  <si>
    <t>MÊS 03</t>
  </si>
  <si>
    <t>MÊS 04</t>
  </si>
  <si>
    <t>MÊS 05</t>
  </si>
  <si>
    <t>MÊS 06</t>
  </si>
  <si>
    <t>MÊS 07</t>
  </si>
  <si>
    <t>DE SERVIÇOS</t>
  </si>
  <si>
    <t>%</t>
  </si>
  <si>
    <t>SIMPL.%</t>
  </si>
  <si>
    <t>ACUM. %</t>
  </si>
  <si>
    <t>TOTAL EM PERCENTUAL</t>
  </si>
  <si>
    <t>TOTAL EM REAIS</t>
  </si>
  <si>
    <t>SERV./ EQUIP.</t>
  </si>
  <si>
    <t xml:space="preserve">V. Total </t>
  </si>
  <si>
    <t>1.1</t>
  </si>
  <si>
    <t>1.2</t>
  </si>
  <si>
    <t>m²</t>
  </si>
  <si>
    <t xml:space="preserve"> SubTotal - 01</t>
  </si>
  <si>
    <r>
      <t xml:space="preserve">PROPONENTE: </t>
    </r>
    <r>
      <rPr>
        <b/>
        <sz val="10"/>
        <rFont val="Arial"/>
        <family val="2"/>
      </rPr>
      <t>PREFEITURA MUNICIPAL DE BOA ESPERANÇA</t>
    </r>
  </si>
  <si>
    <t>H</t>
  </si>
  <si>
    <t>SECRETARIA MUN. DE DESENVOLVIMENTO RURAL-BE</t>
  </si>
  <si>
    <t xml:space="preserve">Quant </t>
  </si>
  <si>
    <t>CODIGO SINAPI</t>
  </si>
  <si>
    <t>TERRAPLENAGEM E PAVIMENTAÇÃO</t>
  </si>
  <si>
    <t xml:space="preserve">OBS.: </t>
  </si>
  <si>
    <t>LOCALIZAÇÃO DOS TRECHOS</t>
  </si>
  <si>
    <t>COMPRIMENTO (m)</t>
  </si>
  <si>
    <t>CORREGO  DO PERLETE</t>
  </si>
  <si>
    <t xml:space="preserve">   MELHORAMENTO E CONSERVAÇÃO DE ESTRADAS VICINAIS NO MUNICIPIO DE BOA ESPERANÇA - ES</t>
  </si>
  <si>
    <t>Data base do orçamento:</t>
  </si>
  <si>
    <t xml:space="preserve"> 
PREFEITURA MUNICIPAL DE BOA ESPERANÇA - ES
Estado do Espírito Santo
“Administração 2017-2020”
</t>
  </si>
  <si>
    <t>MINISTÉRIO DA AGRICULTURA, PECUÁRIA E ABASTECIMENTO</t>
  </si>
  <si>
    <t>CONTRATO Nº 1069733-20/2019</t>
  </si>
  <si>
    <t>1.3</t>
  </si>
  <si>
    <t>Insumo</t>
  </si>
  <si>
    <t>Unid.</t>
  </si>
  <si>
    <t>Código</t>
  </si>
  <si>
    <t>Coefic.</t>
  </si>
  <si>
    <t>C. Prod.</t>
  </si>
  <si>
    <t>Pr. Prod.</t>
  </si>
  <si>
    <t>Pr. Impr.</t>
  </si>
  <si>
    <t>Pr. Unit.</t>
  </si>
  <si>
    <t>Sub-Total</t>
  </si>
  <si>
    <t>Mão-de-Obra</t>
  </si>
  <si>
    <t xml:space="preserve">Sub-Total : </t>
  </si>
  <si>
    <t>Materiais</t>
  </si>
  <si>
    <t>NÃO APLICÁVEL</t>
  </si>
  <si>
    <t>TOTAL</t>
  </si>
  <si>
    <t>RESUMO :</t>
  </si>
  <si>
    <t>Discriminação</t>
  </si>
  <si>
    <t>Taxa (%)</t>
  </si>
  <si>
    <t>Valores</t>
  </si>
  <si>
    <t>Mão-de-Obra (A)</t>
  </si>
  <si>
    <t>Materias (B)</t>
  </si>
  <si>
    <t>Equipamentos (C)</t>
  </si>
  <si>
    <t>Produção da Equipe (D)</t>
  </si>
  <si>
    <t xml:space="preserve">                                                                                                                                </t>
  </si>
  <si>
    <t>Custo Horário Total [(A)+(C)]</t>
  </si>
  <si>
    <t>Custo Unitário da Execução [(A)+(C)/(D)]=(E)</t>
  </si>
  <si>
    <t>Custo Direto Total [(B)+(E)]</t>
  </si>
  <si>
    <t>Bonificação e Despesas Indiretas- BDI</t>
  </si>
  <si>
    <t>Custo Unitário (adotado)</t>
  </si>
  <si>
    <t>ADMINISTRAÇÃO LOCAL DA OBRA</t>
  </si>
  <si>
    <t>und</t>
  </si>
  <si>
    <t>PLACA DE OBRA EM CHAPA DE ACO GALVANIZADO</t>
  </si>
  <si>
    <t>CORREGO  DO ONÇA</t>
  </si>
  <si>
    <t xml:space="preserve">RIO DO NORTE </t>
  </si>
  <si>
    <t>CORREGO  DO ONÇA - TRECHO 2</t>
  </si>
  <si>
    <t>CORREGO DA ONÇA- TRECHO 3</t>
  </si>
  <si>
    <t>CORREGO DA ONÇA- TRECHO 4</t>
  </si>
  <si>
    <t>RIO DO NORTE- TRECHO 2</t>
  </si>
  <si>
    <t>CORREGO CASCATA</t>
  </si>
  <si>
    <t>RIO DO NORTE- TRECHO 3</t>
  </si>
  <si>
    <t>RIO ITAUNAS- TRECHO 3</t>
  </si>
  <si>
    <t>CORREGO DA PRATINHA</t>
  </si>
  <si>
    <t>CORREGO DA ONCINHA</t>
  </si>
  <si>
    <t>RIO ITAUNAS- TRECHO 4</t>
  </si>
  <si>
    <t>CORREGO DA TABOCA</t>
  </si>
  <si>
    <t>CORREGO PALMERINHA/ AGUA FRIA</t>
  </si>
  <si>
    <t>CORREGO DA ONÇA</t>
  </si>
  <si>
    <t>CORREGO DO POÇO AZUL</t>
  </si>
  <si>
    <t>CONVENIO: MINISTÉRIO DA AGRICULTURA, PECUÁRIA E ABASTECIMENTO</t>
  </si>
  <si>
    <t>5932</t>
  </si>
  <si>
    <t>MOTONIVELADORA POTÊNCIA BÁSICA LÍQUIDA (PRIMEIRA MARCHA) 125 HP, PESO BRUTO 13032 KG, LARGURA DA LÂMINA DE 3,7 M - CHP DIURNO. AF_06/2014</t>
  </si>
  <si>
    <r>
      <rPr>
        <sz val="10"/>
        <rFont val="Arial"/>
        <family val="2"/>
      </rPr>
      <t>Estado:</t>
    </r>
    <r>
      <rPr>
        <b/>
        <sz val="10"/>
        <rFont val="Arial"/>
        <family val="2"/>
      </rPr>
      <t xml:space="preserve"> ES</t>
    </r>
  </si>
  <si>
    <r>
      <rPr>
        <sz val="10"/>
        <rFont val="Arial"/>
        <family val="2"/>
      </rPr>
      <t>OBJETO</t>
    </r>
    <r>
      <rPr>
        <b/>
        <sz val="10"/>
        <rFont val="Arial"/>
        <family val="2"/>
      </rPr>
      <t>: ADEQUAÇÃO DE ESTRADAS VICINAIS</t>
    </r>
  </si>
  <si>
    <t>MEMÓRIA DE CÁLCULO:</t>
  </si>
  <si>
    <r>
      <rPr>
        <sz val="10"/>
        <rFont val="Arial"/>
        <family val="2"/>
      </rPr>
      <t>PROGRAMA</t>
    </r>
    <r>
      <rPr>
        <b/>
        <sz val="10"/>
        <rFont val="Arial"/>
        <family val="2"/>
      </rPr>
      <t>: MAPA</t>
    </r>
  </si>
  <si>
    <r>
      <rPr>
        <sz val="10"/>
        <rFont val="Arial"/>
        <family val="2"/>
      </rPr>
      <t>Local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DIVERSOS</t>
    </r>
  </si>
  <si>
    <r>
      <rPr>
        <sz val="10"/>
        <rFont val="Arial"/>
        <family val="2"/>
      </rPr>
      <t xml:space="preserve">Municipio: </t>
    </r>
    <r>
      <rPr>
        <b/>
        <sz val="10"/>
        <rFont val="Arial"/>
        <family val="2"/>
      </rPr>
      <t>BOA ESPERANÇA</t>
    </r>
  </si>
  <si>
    <t>V. Unitário c/ BDI</t>
  </si>
  <si>
    <t>2.1</t>
  </si>
  <si>
    <t xml:space="preserve"> SubTotal - 02</t>
  </si>
  <si>
    <t>COMPOSIÇÃO PMBE</t>
  </si>
  <si>
    <t>CASCALHO DE CAVA</t>
  </si>
  <si>
    <t xml:space="preserve"> 100575</t>
  </si>
  <si>
    <t>Equipamenentos</t>
  </si>
  <si>
    <t>REGULARIZAÇÃO DE SUPERFÍCIES COM MOTONIVELADORA.</t>
  </si>
  <si>
    <t>ESCAVAÇÃO VERTICAL A CÉU ABERTO, EM OBRAS DE INFRAESTRUTURA, INCLUINDO CARGA, DESCARGA E TRANSPORTE, EM SOLO DE 1ª CATEGORIA COM ESCAVADEIRA HIDRÁULICA (CAÇAMBA: 0,8 M³ / 111HP), FROTA DE 3 CAMINHÕES BASCULANTES DE 10 M³, DMT ATÉ 1 KM E VELOCIDADE MÉDIA14KM/H.</t>
  </si>
  <si>
    <t>CORREGO DO MUTUNZINHO</t>
  </si>
  <si>
    <t>CORREGO DO SETE</t>
  </si>
  <si>
    <t>PLACA DE OBRA (PARA CONSTRUCAO CIVIL) EM CHAPA GALVANIZADA *N. 22*, ADESIVADA, DE *2,0 X 1,125* M</t>
  </si>
  <si>
    <t>4813</t>
  </si>
  <si>
    <t>M²</t>
  </si>
  <si>
    <t>PONTALETE DE MADEIRA NAO APARELHADA *7,5 X 7,5* CM (3 X 3 ") PINUS, MISTA OU EQUIVALENTE DA REGIAO</t>
  </si>
  <si>
    <t>4491</t>
  </si>
  <si>
    <t>M</t>
  </si>
  <si>
    <t>PREGO DE ACO POLIDO COM CABECA 18 X 27 (2 1/2 X 10)</t>
  </si>
  <si>
    <t>KG</t>
  </si>
  <si>
    <t>5061</t>
  </si>
  <si>
    <t>20206</t>
  </si>
  <si>
    <t>COMPOSIÇÃO PRÓPIA</t>
  </si>
  <si>
    <t>101230</t>
  </si>
  <si>
    <t>HP</t>
  </si>
  <si>
    <t>FAZENDA PAULISTA/ RIO ITAUNAS</t>
  </si>
  <si>
    <t>RIO ITAUNAS- TRECHO 2</t>
  </si>
  <si>
    <t>BARREIRA BRANCA</t>
  </si>
  <si>
    <t>CORREGO GARRUCHA</t>
  </si>
  <si>
    <t>4743</t>
  </si>
  <si>
    <t>ÁREA: Comprimento x Largura= (370+360+420+210+520+390+530+580+520+300+360+240+650+190+165+570+165+440+510+320+210+610+295+210+350) =9.485m x 5m= 47.425,00m²</t>
  </si>
  <si>
    <t>CASCALHO: Comprimento x Largura x Espessura do aterro= 9.485 x 5m x 0,10m= 4.742,50m³</t>
  </si>
  <si>
    <t>ESPALHAMENTO: Comprimento x Largura= 9.485m x 5m x 0,10m= 4.742,50m³</t>
  </si>
  <si>
    <t>COMPACTACAO: Comprimento x Largura x Espessuramedia do aterro= 9.485 x 5m x 0,10m= 4.742,50m³</t>
  </si>
  <si>
    <t>SARRAFO DE MADEIRA APARELHADA *2 X 10* CM, MACARANDUBA, ANGELIM OU EQUIVALENTE DA REGIAO</t>
  </si>
  <si>
    <t>88262</t>
  </si>
  <si>
    <t>88316</t>
  </si>
  <si>
    <t xml:space="preserve"> 90777</t>
  </si>
  <si>
    <t>ENGENHEIRO CIVIL DE OBRA JUNIOR COM ENCARGOS COMPLEMENTARES</t>
  </si>
  <si>
    <t>ENCARREGADO GERAL COM ENCARGOS COMPLEMENTARES</t>
  </si>
  <si>
    <t>90776</t>
  </si>
  <si>
    <t>A extensão de estradas a cascalhar é de 9.485,00m.</t>
  </si>
  <si>
    <t xml:space="preserve">O volume de cascalho a transportar é de 4.742,50m³. </t>
  </si>
  <si>
    <t xml:space="preserve">A área de estradas a cascalhar é de 47.425,00m². </t>
  </si>
  <si>
    <r>
      <t xml:space="preserve">OBRAS: </t>
    </r>
    <r>
      <rPr>
        <b/>
        <sz val="10"/>
        <rFont val="Arial"/>
        <family val="2"/>
      </rPr>
      <t>MELHORAMENTO E CONSERVAÇÃO DE ESTRADAS VICINAIS</t>
    </r>
  </si>
  <si>
    <t>CAIXAS SECAS: Comprimento x Largura x Profundidade x Quantidade= 2,50m x 1m x 4m x 35und= 315m³</t>
  </si>
  <si>
    <t>REGIÃO DO Sª ANTÔNIO E KM20</t>
  </si>
  <si>
    <t>REGIÃO DO SOBRADINHO</t>
  </si>
  <si>
    <t>FRENTE 03</t>
  </si>
  <si>
    <t>FRENTE 01</t>
  </si>
  <si>
    <t>FRENTE 02</t>
  </si>
  <si>
    <t>CAIXAS SECAS (und)</t>
  </si>
  <si>
    <t>REGIÃO DO Cº ITAUNAS</t>
  </si>
  <si>
    <t>M³</t>
  </si>
  <si>
    <t>VENÂNCIO GUIMARÃES DE BRITTO SOUZA</t>
  </si>
  <si>
    <t>BOA ESPERANÇA-ES, 12/03/2021</t>
  </si>
  <si>
    <t>DISTRIBUIÇÃO DAS FRENTES DE OBRA E MAPEAMENTO DAS CAIXAS SECAS</t>
  </si>
  <si>
    <t>CREA-ES 050215/D</t>
  </si>
  <si>
    <t>REF. DER-ES 05/2021 40750</t>
  </si>
  <si>
    <t>REF. DER- ES 05/2021 020305</t>
  </si>
  <si>
    <t xml:space="preserve">CARPINTEIRO DE FORMAS COM ENCARGOS COMPLEMENTARES </t>
  </si>
  <si>
    <t>SERVENTE  COM ENCARGOS COMPLEMENTARES</t>
  </si>
  <si>
    <t>MOTOBOMBA TRASH (PARA ÁGUA SUJA) AUTO ESCORVANTE, MOTOR GASOLINA DE 6,41 H P, DIÂMETROS DE SUCÇÃO X RECALQUE: 3" X 3", HM/Q = 10 MCA / 60 M3/H A 23 MCA / 0 M3/H - CHP DIURNO. AF_10/2014</t>
  </si>
  <si>
    <t>7042</t>
  </si>
  <si>
    <t xml:space="preserve">6259 </t>
  </si>
  <si>
    <t xml:space="preserve">73436  </t>
  </si>
  <si>
    <t>ROLO COMPACTADOR VIBRATÓRIO PÉ DE CARNEIRO PARA SOLOS, POTÊNCIA 80 HP, PESO OPERACIONAL SEM/COM LASTRO 7,4 / 8,8 T, LARGURA DE TRABALHO 1,68 M - CHP DIURNO. AF_02/2016</t>
  </si>
  <si>
    <t>BOA ESPERANÇA-ES, 07/07/2021</t>
  </si>
  <si>
    <t>SINAPI 05/2021 (DESONERADO)</t>
  </si>
  <si>
    <t>Boa Esperança, 07/07/2021</t>
  </si>
  <si>
    <t>Boa Esperança- ES, 07/07/2021</t>
  </si>
  <si>
    <t>CONTRATO Nº 1069733-2A1:G240/2019</t>
  </si>
  <si>
    <t>3.1</t>
  </si>
  <si>
    <t>CASCALHAMENTO</t>
  </si>
  <si>
    <t xml:space="preserve"> SubTotal - 03</t>
  </si>
  <si>
    <r>
      <t xml:space="preserve">DATA BASE: </t>
    </r>
    <r>
      <rPr>
        <b/>
        <sz val="10"/>
        <rFont val="Arial"/>
        <family val="2"/>
      </rPr>
      <t>SINAPI 05/2021</t>
    </r>
  </si>
  <si>
    <t>CAMINHÃO PIPA 6.000 L, PESO BRUTO TOTAL 13.000 KG, DISTÂNCIA ENTRE EIXOS 4 H ,80 M, POTÊNCIA 189 CV INCLUSIVE TANQUE DE AÇO PARA TRANSPORTE DE ÁGUA, CAPACIDADE 6 M3 - MATERIAIS NA OPERAÇÃO</t>
  </si>
  <si>
    <t>ITEM 1.1 PLACAS DE OBRA EM CHAPA DE AÇO GALVANIZADA M²</t>
  </si>
  <si>
    <r>
      <t xml:space="preserve">BDI INCLUSO: </t>
    </r>
    <r>
      <rPr>
        <b/>
        <sz val="10"/>
        <rFont val="Arial"/>
        <family val="2"/>
      </rPr>
      <t xml:space="preserve">26,43%     </t>
    </r>
    <r>
      <rPr>
        <sz val="10"/>
        <rFont val="Arial"/>
        <family val="2"/>
      </rPr>
      <t>ENCARGOS SOCIAIS:</t>
    </r>
    <r>
      <rPr>
        <b/>
        <sz val="10"/>
        <rFont val="Arial"/>
        <family val="2"/>
      </rPr>
      <t xml:space="preserve"> 86,74% (HORA)</t>
    </r>
  </si>
  <si>
    <t>REVESTIMENTO PRIMARIO, ESPALHAMENTO E COMPACTAÇÃO DE ÁTE 15 CM DE ESPRESURA, COM FORNECIMENTO DE MATERIAL.</t>
  </si>
  <si>
    <t xml:space="preserve">PLACA DE OBRA EM CHAPA DE ACO GALVANIZADO.                  </t>
  </si>
  <si>
    <t>ADMINISTRAÇÃO LOCAL DA OBRA.</t>
  </si>
  <si>
    <t>COMPRIMENTO (M)</t>
  </si>
  <si>
    <t>2.2</t>
  </si>
  <si>
    <t xml:space="preserve">95429   </t>
  </si>
  <si>
    <t>TRANSPORTE COM CAMINHÃO BASCULANTE DE 18 M³, EM VIA URBANA EM REVESTIMENTO PRIMÁRIO.</t>
  </si>
  <si>
    <t>Carga horaria de 3,5 horas semanais para o Engenheiro e 6 horas semanais para o Encarregado</t>
  </si>
  <si>
    <t>ITEM 3.1 - ADMINISTRAÇÃO LOCAL DA OBRA UND</t>
  </si>
  <si>
    <t>ITEM 2.2- REVESTIMENTO PRIMARIO, ESPALHAMENTO E COMPACTAÇÃO, COM FORNECIMENTO DE MATERIAL M²</t>
  </si>
  <si>
    <t>t x km</t>
  </si>
</sst>
</file>

<file path=xl/styles.xml><?xml version="1.0" encoding="utf-8"?>
<styleSheet xmlns="http://schemas.openxmlformats.org/spreadsheetml/2006/main">
  <numFmts count="6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mm/yy"/>
    <numFmt numFmtId="179" formatCode="_(&quot;R$ &quot;* #,##0.00_);_(&quot;R$ &quot;* \(#,##0.00\);_(&quot;R$ &quot;* \-??_);_(@_)"/>
    <numFmt numFmtId="180" formatCode="[$-416]dddd\,\ d&quot; de &quot;mmmm&quot; de &quot;yyyy"/>
    <numFmt numFmtId="181" formatCode="d/m;@"/>
    <numFmt numFmtId="182" formatCode="[$-416]mmm\-yy;@"/>
    <numFmt numFmtId="183" formatCode="#,##0.0"/>
    <numFmt numFmtId="184" formatCode="#,##0.000"/>
    <numFmt numFmtId="185" formatCode="#,##0.0000"/>
    <numFmt numFmtId="186" formatCode="00"/>
    <numFmt numFmtId="187" formatCode="dd/mm/yy;@"/>
    <numFmt numFmtId="188" formatCode="&quot;R$ &quot;#,##0.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mmmm/yyyy"/>
    <numFmt numFmtId="194" formatCode="&quot;R$&quot;#,##0.00"/>
    <numFmt numFmtId="195" formatCode="&quot;R$&quot;#,##0.00_);\(&quot;R$&quot;#,##0.00\)"/>
    <numFmt numFmtId="196" formatCode="&quot;Ativado&quot;;&quot;Ativado&quot;;&quot;Desativado&quot;"/>
    <numFmt numFmtId="197" formatCode="0.000"/>
    <numFmt numFmtId="198" formatCode="&quot;R$&quot;\ #,##0.00"/>
    <numFmt numFmtId="199" formatCode="0.00000"/>
    <numFmt numFmtId="200" formatCode="0.000000"/>
    <numFmt numFmtId="201" formatCode="0.0000000"/>
    <numFmt numFmtId="202" formatCode="0.0000"/>
    <numFmt numFmtId="203" formatCode="0.0"/>
    <numFmt numFmtId="204" formatCode="&quot;R$&quot;\ #,##0.0;[Red]\-&quot;R$&quot;\ #,##0.0"/>
    <numFmt numFmtId="205" formatCode="0.00000000"/>
    <numFmt numFmtId="206" formatCode="0.000000000"/>
    <numFmt numFmtId="207" formatCode="&quot;R$&quot;\ #,##0.000"/>
    <numFmt numFmtId="208" formatCode="&quot;R$&quot;\ #,##0.0000"/>
    <numFmt numFmtId="209" formatCode="&quot;R$&quot;\ #,##0.00000"/>
    <numFmt numFmtId="210" formatCode="&quot;R$&quot;\ #,##0.000000"/>
    <numFmt numFmtId="211" formatCode="0.0%"/>
    <numFmt numFmtId="212" formatCode="&quot;R$&quot;#,##0.00;[Red]&quot;R$&quot;#,##0.00"/>
    <numFmt numFmtId="213" formatCode="&quot;R$&quot;#,##0.0;[Red]&quot;R$&quot;#,##0.0"/>
    <numFmt numFmtId="214" formatCode="&quot;R$&quot;#,##0.000;[Red]&quot;R$&quot;#,##0.000"/>
    <numFmt numFmtId="215" formatCode="&quot;R$&quot;#,##0.0000;[Red]&quot;R$&quot;#,##0.0000"/>
    <numFmt numFmtId="216" formatCode="&quot;R$&quot;#,##0.00000;[Red]&quot;R$&quot;#,##0.00000"/>
    <numFmt numFmtId="217" formatCode="&quot;R$&quot;#,##0.000000;[Red]&quot;R$&quot;#,##0.000000"/>
    <numFmt numFmtId="218" formatCode="&quot;R$&quot;#,##0;[Red]&quot;R$&quot;#,##0"/>
    <numFmt numFmtId="219" formatCode="&quot;R$&quot;#,##0.0000000;[Red]&quot;R$&quot;#,##0.0000000"/>
    <numFmt numFmtId="220" formatCode="&quot;R$&quot;#,##0.00000000;[Red]&quot;R$&quot;#,##0.00000000"/>
    <numFmt numFmtId="221" formatCode="&quot;R$&quot;#,##0.000000000;[Red]&quot;R$&quot;#,##0.000000000"/>
    <numFmt numFmtId="222" formatCode="&quot;R$&quot;#,##0.0000000000;[Red]&quot;R$&quot;#,##0.0000000000"/>
    <numFmt numFmtId="223" formatCode="0.0000000000"/>
  </numFmts>
  <fonts count="8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b/>
      <sz val="14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6"/>
      <color indexed="12"/>
      <name val="Arial"/>
      <family val="2"/>
    </font>
    <font>
      <sz val="1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5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79" fontId="0" fillId="0" borderId="0" applyFill="0" applyAlignment="0" applyProtection="0"/>
    <xf numFmtId="174" fontId="0" fillId="0" borderId="0" applyFill="0" applyBorder="0" applyAlignment="0" applyProtection="0"/>
    <xf numFmtId="179" fontId="0" fillId="0" borderId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7" fillId="21" borderId="5" applyNumberFormat="0" applyAlignment="0" applyProtection="0"/>
    <xf numFmtId="175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7" fontId="0" fillId="0" borderId="0" applyFill="0" applyBorder="0" applyAlignment="0" applyProtection="0"/>
  </cellStyleXfs>
  <cellXfs count="487">
    <xf numFmtId="0" fontId="0" fillId="0" borderId="0" xfId="0" applyAlignment="1">
      <alignment/>
    </xf>
    <xf numFmtId="0" fontId="0" fillId="33" borderId="0" xfId="51" applyFont="1" applyFill="1">
      <alignment/>
      <protection/>
    </xf>
    <xf numFmtId="0" fontId="0" fillId="33" borderId="0" xfId="51" applyFont="1" applyFill="1" applyBorder="1">
      <alignment/>
      <protection/>
    </xf>
    <xf numFmtId="0" fontId="4" fillId="33" borderId="0" xfId="51" applyFont="1" applyFill="1">
      <alignment/>
      <protection/>
    </xf>
    <xf numFmtId="0" fontId="0" fillId="0" borderId="0" xfId="51" applyBorder="1">
      <alignment/>
      <protection/>
    </xf>
    <xf numFmtId="0" fontId="4" fillId="33" borderId="0" xfId="51" applyFont="1" applyFill="1" applyBorder="1" applyAlignment="1">
      <alignment vertical="center"/>
      <protection/>
    </xf>
    <xf numFmtId="0" fontId="0" fillId="0" borderId="0" xfId="51" applyFont="1" applyFill="1">
      <alignment/>
      <protection/>
    </xf>
    <xf numFmtId="2" fontId="8" fillId="0" borderId="0" xfId="54" applyNumberFormat="1">
      <alignment/>
      <protection/>
    </xf>
    <xf numFmtId="2" fontId="1" fillId="0" borderId="0" xfId="54" applyNumberFormat="1" applyFont="1" applyAlignment="1">
      <alignment horizontal="centerContinuous"/>
      <protection/>
    </xf>
    <xf numFmtId="2" fontId="8" fillId="0" borderId="0" xfId="54" applyNumberFormat="1" applyAlignment="1">
      <alignment horizontal="centerContinuous"/>
      <protection/>
    </xf>
    <xf numFmtId="2" fontId="13" fillId="0" borderId="0" xfId="54" applyNumberFormat="1" applyFont="1" applyAlignment="1">
      <alignment horizontal="centerContinuous"/>
      <protection/>
    </xf>
    <xf numFmtId="0" fontId="0" fillId="0" borderId="0" xfId="51" applyAlignment="1">
      <alignment horizontal="centerContinuous"/>
      <protection/>
    </xf>
    <xf numFmtId="2" fontId="14" fillId="0" borderId="0" xfId="54" applyNumberFormat="1" applyFont="1" applyAlignment="1">
      <alignment horizontal="centerContinuous"/>
      <protection/>
    </xf>
    <xf numFmtId="2" fontId="8" fillId="0" borderId="0" xfId="54" applyNumberFormat="1" applyBorder="1" applyAlignment="1">
      <alignment horizontal="centerContinuous"/>
      <protection/>
    </xf>
    <xf numFmtId="2" fontId="6" fillId="0" borderId="10" xfId="54" applyNumberFormat="1" applyFont="1" applyBorder="1" applyAlignment="1">
      <alignment horizontal="centerContinuous"/>
      <protection/>
    </xf>
    <xf numFmtId="2" fontId="8" fillId="0" borderId="11" xfId="54" applyNumberFormat="1" applyBorder="1" applyAlignment="1">
      <alignment horizontal="centerContinuous"/>
      <protection/>
    </xf>
    <xf numFmtId="2" fontId="13" fillId="0" borderId="11" xfId="54" applyNumberFormat="1" applyFont="1" applyBorder="1" applyAlignment="1">
      <alignment horizontal="centerContinuous"/>
      <protection/>
    </xf>
    <xf numFmtId="2" fontId="14" fillId="0" borderId="11" xfId="54" applyNumberFormat="1" applyFont="1" applyBorder="1" applyAlignment="1">
      <alignment horizontal="centerContinuous"/>
      <protection/>
    </xf>
    <xf numFmtId="0" fontId="0" fillId="0" borderId="11" xfId="51" applyBorder="1" applyAlignment="1">
      <alignment horizontal="centerContinuous"/>
      <protection/>
    </xf>
    <xf numFmtId="2" fontId="8" fillId="0" borderId="12" xfId="54" applyNumberFormat="1" applyBorder="1" applyAlignment="1">
      <alignment horizontal="centerContinuous"/>
      <protection/>
    </xf>
    <xf numFmtId="2" fontId="8" fillId="0" borderId="13" xfId="54" applyNumberFormat="1" applyBorder="1" applyAlignment="1">
      <alignment/>
      <protection/>
    </xf>
    <xf numFmtId="2" fontId="8" fillId="0" borderId="0" xfId="54" applyNumberFormat="1" applyBorder="1">
      <alignment/>
      <protection/>
    </xf>
    <xf numFmtId="0" fontId="1" fillId="0" borderId="0" xfId="51" applyFont="1" applyFill="1" applyBorder="1">
      <alignment/>
      <protection/>
    </xf>
    <xf numFmtId="2" fontId="8" fillId="0" borderId="0" xfId="54" applyNumberFormat="1" applyBorder="1" applyAlignment="1">
      <alignment horizontal="center"/>
      <protection/>
    </xf>
    <xf numFmtId="2" fontId="8" fillId="0" borderId="0" xfId="54" applyNumberFormat="1" applyBorder="1" applyAlignment="1">
      <alignment/>
      <protection/>
    </xf>
    <xf numFmtId="0" fontId="15" fillId="0" borderId="0" xfId="54" applyFont="1" applyBorder="1" applyAlignment="1">
      <alignment vertical="justify" wrapText="1"/>
      <protection/>
    </xf>
    <xf numFmtId="0" fontId="15" fillId="0" borderId="14" xfId="54" applyFont="1" applyBorder="1" applyAlignment="1">
      <alignment vertical="justify" wrapText="1"/>
      <protection/>
    </xf>
    <xf numFmtId="0" fontId="0" fillId="0" borderId="0" xfId="51">
      <alignment/>
      <protection/>
    </xf>
    <xf numFmtId="0" fontId="6" fillId="0" borderId="13" xfId="51" applyFont="1" applyFill="1" applyBorder="1">
      <alignment/>
      <protection/>
    </xf>
    <xf numFmtId="0" fontId="16" fillId="0" borderId="0" xfId="51" applyFont="1" applyFill="1" applyBorder="1">
      <alignment/>
      <protection/>
    </xf>
    <xf numFmtId="2" fontId="16" fillId="0" borderId="0" xfId="51" applyNumberFormat="1" applyFont="1" applyFill="1" applyBorder="1">
      <alignment/>
      <protection/>
    </xf>
    <xf numFmtId="4" fontId="16" fillId="0" borderId="0" xfId="51" applyNumberFormat="1" applyFont="1" applyFill="1" applyBorder="1">
      <alignment/>
      <protection/>
    </xf>
    <xf numFmtId="10" fontId="16" fillId="0" borderId="0" xfId="51" applyNumberFormat="1" applyFont="1" applyFill="1" applyBorder="1" applyAlignment="1">
      <alignment horizontal="center"/>
      <protection/>
    </xf>
    <xf numFmtId="0" fontId="16" fillId="0" borderId="0" xfId="51" applyFont="1" applyFill="1">
      <alignment/>
      <protection/>
    </xf>
    <xf numFmtId="0" fontId="0" fillId="0" borderId="13" xfId="51" applyBorder="1">
      <alignment/>
      <protection/>
    </xf>
    <xf numFmtId="0" fontId="17" fillId="0" borderId="0" xfId="51" applyFont="1" applyFill="1" applyBorder="1" applyProtection="1">
      <alignment/>
      <protection/>
    </xf>
    <xf numFmtId="10" fontId="17" fillId="0" borderId="0" xfId="51" applyNumberFormat="1" applyFont="1" applyFill="1" applyBorder="1" applyAlignment="1" applyProtection="1">
      <alignment horizontal="center"/>
      <protection/>
    </xf>
    <xf numFmtId="0" fontId="4" fillId="0" borderId="13" xfId="51" applyFont="1" applyFill="1" applyBorder="1" applyProtection="1">
      <alignment/>
      <protection/>
    </xf>
    <xf numFmtId="0" fontId="0" fillId="0" borderId="0" xfId="51" applyFont="1" applyBorder="1" applyProtection="1">
      <alignment/>
      <protection/>
    </xf>
    <xf numFmtId="0" fontId="0" fillId="0" borderId="0" xfId="51" applyFont="1" applyFill="1" applyBorder="1" applyProtection="1">
      <alignment/>
      <protection/>
    </xf>
    <xf numFmtId="4" fontId="16" fillId="0" borderId="0" xfId="51" applyNumberFormat="1" applyFont="1" applyFill="1" applyBorder="1" applyProtection="1">
      <alignment/>
      <protection/>
    </xf>
    <xf numFmtId="0" fontId="16" fillId="0" borderId="14" xfId="51" applyFont="1" applyFill="1" applyBorder="1">
      <alignment/>
      <protection/>
    </xf>
    <xf numFmtId="0" fontId="5" fillId="0" borderId="0" xfId="51" applyFont="1" applyFill="1" applyBorder="1" applyProtection="1">
      <alignment/>
      <protection/>
    </xf>
    <xf numFmtId="2" fontId="8" fillId="0" borderId="15" xfId="54" applyNumberFormat="1" applyBorder="1" applyAlignment="1">
      <alignment horizontal="center"/>
      <protection/>
    </xf>
    <xf numFmtId="2" fontId="8" fillId="0" borderId="16" xfId="54" applyNumberFormat="1" applyBorder="1">
      <alignment/>
      <protection/>
    </xf>
    <xf numFmtId="2" fontId="8" fillId="0" borderId="16" xfId="54" applyNumberFormat="1" applyBorder="1" applyAlignment="1">
      <alignment horizontal="center"/>
      <protection/>
    </xf>
    <xf numFmtId="2" fontId="8" fillId="0" borderId="16" xfId="54" applyNumberFormat="1" applyBorder="1" applyAlignment="1">
      <alignment/>
      <protection/>
    </xf>
    <xf numFmtId="2" fontId="8" fillId="0" borderId="17" xfId="54" applyNumberFormat="1" applyBorder="1">
      <alignment/>
      <protection/>
    </xf>
    <xf numFmtId="2" fontId="8" fillId="0" borderId="18" xfId="54" applyNumberFormat="1" applyBorder="1">
      <alignment/>
      <protection/>
    </xf>
    <xf numFmtId="2" fontId="8" fillId="0" borderId="19" xfId="54" applyNumberFormat="1" applyBorder="1">
      <alignment/>
      <protection/>
    </xf>
    <xf numFmtId="2" fontId="8" fillId="0" borderId="20" xfId="54" applyNumberFormat="1" applyBorder="1">
      <alignment/>
      <protection/>
    </xf>
    <xf numFmtId="2" fontId="8" fillId="0" borderId="20" xfId="54" applyNumberFormat="1" applyBorder="1" applyAlignment="1">
      <alignment horizontal="center"/>
      <protection/>
    </xf>
    <xf numFmtId="2" fontId="8" fillId="0" borderId="21" xfId="54" applyNumberFormat="1" applyBorder="1" applyAlignment="1">
      <alignment horizontal="centerContinuous"/>
      <protection/>
    </xf>
    <xf numFmtId="2" fontId="3" fillId="0" borderId="21" xfId="54" applyNumberFormat="1" applyFont="1" applyBorder="1" applyAlignment="1">
      <alignment horizontal="centerContinuous"/>
      <protection/>
    </xf>
    <xf numFmtId="2" fontId="8" fillId="0" borderId="22" xfId="54" applyNumberFormat="1" applyBorder="1" applyAlignment="1">
      <alignment horizontal="centerContinuous"/>
      <protection/>
    </xf>
    <xf numFmtId="2" fontId="3" fillId="0" borderId="23" xfId="54" applyNumberFormat="1" applyFont="1" applyBorder="1" applyAlignment="1">
      <alignment horizontal="center"/>
      <protection/>
    </xf>
    <xf numFmtId="2" fontId="3" fillId="0" borderId="24" xfId="54" applyNumberFormat="1" applyFont="1" applyBorder="1" applyAlignment="1">
      <alignment horizontal="centerContinuous"/>
      <protection/>
    </xf>
    <xf numFmtId="2" fontId="3" fillId="0" borderId="24" xfId="54" applyNumberFormat="1" applyFont="1" applyBorder="1" applyAlignment="1">
      <alignment horizontal="center"/>
      <protection/>
    </xf>
    <xf numFmtId="2" fontId="3" fillId="0" borderId="25" xfId="54" applyNumberFormat="1" applyFont="1" applyBorder="1" applyAlignment="1" applyProtection="1">
      <alignment horizontal="centerContinuous"/>
      <protection locked="0"/>
    </xf>
    <xf numFmtId="2" fontId="3" fillId="0" borderId="26" xfId="54" applyNumberFormat="1" applyFont="1" applyBorder="1" applyAlignment="1">
      <alignment horizontal="centerContinuous"/>
      <protection/>
    </xf>
    <xf numFmtId="2" fontId="3" fillId="0" borderId="27" xfId="54" applyNumberFormat="1" applyFont="1" applyBorder="1" applyAlignment="1">
      <alignment horizontal="centerContinuous"/>
      <protection/>
    </xf>
    <xf numFmtId="2" fontId="3" fillId="0" borderId="28" xfId="54" applyNumberFormat="1" applyFont="1" applyBorder="1" applyAlignment="1">
      <alignment horizontal="centerContinuous"/>
      <protection/>
    </xf>
    <xf numFmtId="2" fontId="3" fillId="0" borderId="29" xfId="54" applyNumberFormat="1" applyFont="1" applyBorder="1" applyAlignment="1">
      <alignment horizontal="centerContinuous"/>
      <protection/>
    </xf>
    <xf numFmtId="2" fontId="3" fillId="0" borderId="29" xfId="54" applyNumberFormat="1" applyFont="1" applyBorder="1" applyAlignment="1">
      <alignment horizontal="center"/>
      <protection/>
    </xf>
    <xf numFmtId="2" fontId="3" fillId="0" borderId="30" xfId="54" applyNumberFormat="1" applyFont="1" applyBorder="1" applyAlignment="1">
      <alignment horizontal="centerContinuous"/>
      <protection/>
    </xf>
    <xf numFmtId="2" fontId="3" fillId="0" borderId="31" xfId="54" applyNumberFormat="1" applyFont="1" applyBorder="1" applyAlignment="1">
      <alignment horizontal="centerContinuous"/>
      <protection/>
    </xf>
    <xf numFmtId="2" fontId="11" fillId="0" borderId="0" xfId="54" applyNumberFormat="1" applyFont="1" applyAlignment="1">
      <alignment vertical="center"/>
      <protection/>
    </xf>
    <xf numFmtId="1" fontId="11" fillId="0" borderId="32" xfId="54" applyNumberFormat="1" applyFont="1" applyBorder="1" applyAlignment="1">
      <alignment horizontal="center" vertical="center"/>
      <protection/>
    </xf>
    <xf numFmtId="1" fontId="8" fillId="0" borderId="32" xfId="54" applyNumberFormat="1" applyBorder="1" applyAlignment="1" applyProtection="1">
      <alignment horizontal="center"/>
      <protection locked="0"/>
    </xf>
    <xf numFmtId="194" fontId="19" fillId="34" borderId="33" xfId="54" applyNumberFormat="1" applyFont="1" applyFill="1" applyBorder="1" applyAlignment="1" applyProtection="1">
      <alignment horizontal="right"/>
      <protection/>
    </xf>
    <xf numFmtId="10" fontId="75" fillId="0" borderId="33" xfId="54" applyNumberFormat="1" applyFont="1" applyBorder="1" applyAlignment="1" applyProtection="1">
      <alignment horizontal="center"/>
      <protection/>
    </xf>
    <xf numFmtId="2" fontId="19" fillId="0" borderId="34" xfId="54" applyNumberFormat="1" applyFont="1" applyBorder="1" applyProtection="1">
      <alignment/>
      <protection locked="0"/>
    </xf>
    <xf numFmtId="2" fontId="8" fillId="0" borderId="35" xfId="54" applyNumberFormat="1" applyFont="1" applyBorder="1">
      <alignment/>
      <protection/>
    </xf>
    <xf numFmtId="2" fontId="8" fillId="0" borderId="36" xfId="54" applyNumberFormat="1" applyBorder="1">
      <alignment/>
      <protection/>
    </xf>
    <xf numFmtId="2" fontId="8" fillId="0" borderId="37" xfId="54" applyNumberFormat="1" applyBorder="1">
      <alignment/>
      <protection/>
    </xf>
    <xf numFmtId="194" fontId="76" fillId="34" borderId="36" xfId="54" applyNumberFormat="1" applyFont="1" applyFill="1" applyBorder="1" applyAlignment="1" applyProtection="1">
      <alignment horizontal="center"/>
      <protection/>
    </xf>
    <xf numFmtId="10" fontId="77" fillId="0" borderId="38" xfId="54" applyNumberFormat="1" applyFont="1" applyBorder="1" applyAlignment="1" applyProtection="1">
      <alignment horizontal="center"/>
      <protection/>
    </xf>
    <xf numFmtId="10" fontId="20" fillId="34" borderId="38" xfId="54" applyNumberFormat="1" applyFont="1" applyFill="1" applyBorder="1" applyAlignment="1">
      <alignment horizontal="centerContinuous"/>
      <protection/>
    </xf>
    <xf numFmtId="2" fontId="8" fillId="0" borderId="13" xfId="54" applyNumberFormat="1" applyBorder="1">
      <alignment/>
      <protection/>
    </xf>
    <xf numFmtId="2" fontId="8" fillId="0" borderId="39" xfId="54" applyNumberFormat="1" applyFont="1" applyBorder="1">
      <alignment/>
      <protection/>
    </xf>
    <xf numFmtId="2" fontId="8" fillId="0" borderId="40" xfId="54" applyNumberFormat="1" applyBorder="1">
      <alignment/>
      <protection/>
    </xf>
    <xf numFmtId="4" fontId="21" fillId="0" borderId="39" xfId="54" applyNumberFormat="1" applyFont="1" applyBorder="1" applyAlignment="1">
      <alignment horizontal="center"/>
      <protection/>
    </xf>
    <xf numFmtId="2" fontId="8" fillId="0" borderId="0" xfId="54" applyNumberFormat="1" applyFill="1" applyBorder="1">
      <alignment/>
      <protection/>
    </xf>
    <xf numFmtId="2" fontId="8" fillId="0" borderId="0" xfId="54" applyNumberFormat="1" applyFill="1" applyBorder="1" applyAlignment="1">
      <alignment horizontal="center"/>
      <protection/>
    </xf>
    <xf numFmtId="4" fontId="19" fillId="0" borderId="0" xfId="54" applyNumberFormat="1" applyFont="1" applyFill="1" applyBorder="1">
      <alignment/>
      <protection/>
    </xf>
    <xf numFmtId="2" fontId="8" fillId="0" borderId="0" xfId="54" applyNumberFormat="1" applyFill="1" applyBorder="1" applyProtection="1">
      <alignment/>
      <protection/>
    </xf>
    <xf numFmtId="2" fontId="8" fillId="0" borderId="0" xfId="54" applyNumberFormat="1" applyBorder="1" applyProtection="1">
      <alignment/>
      <protection locked="0"/>
    </xf>
    <xf numFmtId="2" fontId="8" fillId="0" borderId="0" xfId="54" applyNumberFormat="1" applyAlignment="1">
      <alignment horizontal="center"/>
      <protection/>
    </xf>
    <xf numFmtId="2" fontId="8" fillId="0" borderId="0" xfId="54" applyNumberFormat="1" applyFont="1" applyBorder="1">
      <alignment/>
      <protection/>
    </xf>
    <xf numFmtId="2" fontId="8" fillId="0" borderId="0" xfId="54" applyNumberFormat="1" applyAlignment="1">
      <alignment/>
      <protection/>
    </xf>
    <xf numFmtId="2" fontId="6" fillId="0" borderId="0" xfId="54" applyNumberFormat="1" applyFont="1">
      <alignment/>
      <protection/>
    </xf>
    <xf numFmtId="2" fontId="2" fillId="0" borderId="0" xfId="54" applyNumberFormat="1" applyFont="1" applyBorder="1">
      <alignment/>
      <protection/>
    </xf>
    <xf numFmtId="194" fontId="18" fillId="34" borderId="39" xfId="54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4" fillId="33" borderId="41" xfId="51" applyFont="1" applyFill="1" applyBorder="1" applyAlignment="1">
      <alignment horizontal="center" vertical="center" wrapText="1"/>
      <protection/>
    </xf>
    <xf numFmtId="0" fontId="4" fillId="33" borderId="41" xfId="51" applyFont="1" applyFill="1" applyBorder="1" applyAlignment="1">
      <alignment horizontal="center" vertical="center"/>
      <protection/>
    </xf>
    <xf numFmtId="2" fontId="8" fillId="0" borderId="34" xfId="54" applyNumberFormat="1" applyFill="1" applyBorder="1" applyProtection="1">
      <alignment/>
      <protection/>
    </xf>
    <xf numFmtId="2" fontId="19" fillId="0" borderId="34" xfId="54" applyNumberFormat="1" applyFont="1" applyFill="1" applyBorder="1" applyProtection="1">
      <alignment/>
      <protection locked="0"/>
    </xf>
    <xf numFmtId="2" fontId="75" fillId="0" borderId="34" xfId="54" applyNumberFormat="1" applyFont="1" applyFill="1" applyBorder="1" applyProtection="1">
      <alignment/>
      <protection/>
    </xf>
    <xf numFmtId="2" fontId="0" fillId="0" borderId="42" xfId="54" applyNumberFormat="1" applyFont="1" applyBorder="1" applyProtection="1">
      <alignment/>
      <protection locked="0"/>
    </xf>
    <xf numFmtId="2" fontId="0" fillId="0" borderId="33" xfId="54" applyNumberFormat="1" applyFont="1" applyBorder="1" applyProtection="1">
      <alignment/>
      <protection locked="0"/>
    </xf>
    <xf numFmtId="194" fontId="21" fillId="34" borderId="33" xfId="54" applyNumberFormat="1" applyFont="1" applyFill="1" applyBorder="1" applyAlignment="1" applyProtection="1">
      <alignment horizontal="right" vertical="center"/>
      <protection/>
    </xf>
    <xf numFmtId="10" fontId="78" fillId="0" borderId="33" xfId="54" applyNumberFormat="1" applyFont="1" applyBorder="1" applyAlignment="1" applyProtection="1">
      <alignment horizontal="center" vertical="center"/>
      <protection/>
    </xf>
    <xf numFmtId="2" fontId="21" fillId="0" borderId="34" xfId="54" applyNumberFormat="1" applyFont="1" applyBorder="1" applyAlignment="1" applyProtection="1">
      <alignment vertical="center"/>
      <protection locked="0"/>
    </xf>
    <xf numFmtId="0" fontId="4" fillId="33" borderId="0" xfId="51" applyFont="1" applyFill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33" borderId="0" xfId="51" applyFont="1" applyFill="1" applyAlignment="1">
      <alignment vertical="center"/>
      <protection/>
    </xf>
    <xf numFmtId="0" fontId="0" fillId="33" borderId="0" xfId="51" applyFont="1" applyFill="1" applyBorder="1" applyAlignment="1">
      <alignment vertical="center"/>
      <protection/>
    </xf>
    <xf numFmtId="0" fontId="4" fillId="33" borderId="0" xfId="51" applyFont="1" applyFill="1" applyAlignment="1">
      <alignment vertical="center"/>
      <protection/>
    </xf>
    <xf numFmtId="0" fontId="4" fillId="0" borderId="43" xfId="51" applyFont="1" applyFill="1" applyBorder="1" applyAlignment="1">
      <alignment vertical="center"/>
      <protection/>
    </xf>
    <xf numFmtId="0" fontId="79" fillId="0" borderId="0" xfId="51" applyFont="1" applyFill="1" applyAlignment="1">
      <alignment vertical="center"/>
      <protection/>
    </xf>
    <xf numFmtId="0" fontId="79" fillId="33" borderId="0" xfId="51" applyFont="1" applyFill="1" applyAlignment="1">
      <alignment vertical="center"/>
      <protection/>
    </xf>
    <xf numFmtId="0" fontId="0" fillId="33" borderId="0" xfId="51" applyFont="1" applyFill="1" applyAlignment="1">
      <alignment horizontal="left" vertical="center"/>
      <protection/>
    </xf>
    <xf numFmtId="0" fontId="0" fillId="33" borderId="0" xfId="51" applyFill="1" applyBorder="1" applyAlignment="1">
      <alignment horizontal="left" vertical="center"/>
      <protection/>
    </xf>
    <xf numFmtId="0" fontId="5" fillId="33" borderId="0" xfId="51" applyFont="1" applyFill="1" applyAlignment="1">
      <alignment horizontal="left" vertical="center"/>
      <protection/>
    </xf>
    <xf numFmtId="49" fontId="0" fillId="0" borderId="44" xfId="0" applyNumberFormat="1" applyFont="1" applyBorder="1" applyAlignment="1">
      <alignment horizontal="center" vertical="center"/>
    </xf>
    <xf numFmtId="187" fontId="4" fillId="35" borderId="45" xfId="51" applyNumberFormat="1" applyFont="1" applyFill="1" applyBorder="1" applyAlignment="1">
      <alignment vertical="center"/>
      <protection/>
    </xf>
    <xf numFmtId="188" fontId="4" fillId="0" borderId="41" xfId="51" applyNumberFormat="1" applyFont="1" applyFill="1" applyBorder="1" applyAlignment="1">
      <alignment vertical="center"/>
      <protection/>
    </xf>
    <xf numFmtId="0" fontId="79" fillId="33" borderId="0" xfId="51" applyFont="1" applyFill="1" applyAlignment="1">
      <alignment horizontal="center" vertical="center"/>
      <protection/>
    </xf>
    <xf numFmtId="0" fontId="4" fillId="36" borderId="45" xfId="51" applyFont="1" applyFill="1" applyBorder="1" applyAlignment="1">
      <alignment vertical="center"/>
      <protection/>
    </xf>
    <xf numFmtId="0" fontId="4" fillId="35" borderId="45" xfId="51" applyFont="1" applyFill="1" applyBorder="1" applyAlignment="1">
      <alignment horizontal="center" vertical="center"/>
      <protection/>
    </xf>
    <xf numFmtId="0" fontId="0" fillId="0" borderId="34" xfId="51" applyFont="1" applyFill="1" applyBorder="1" applyAlignment="1">
      <alignment vertical="center" wrapText="1"/>
      <protection/>
    </xf>
    <xf numFmtId="187" fontId="0" fillId="0" borderId="34" xfId="51" applyNumberFormat="1" applyFont="1" applyFill="1" applyBorder="1" applyAlignment="1">
      <alignment horizontal="center" vertical="center"/>
      <protection/>
    </xf>
    <xf numFmtId="188" fontId="4" fillId="0" borderId="46" xfId="51" applyNumberFormat="1" applyFont="1" applyFill="1" applyBorder="1" applyAlignment="1">
      <alignment vertical="center"/>
      <protection/>
    </xf>
    <xf numFmtId="0" fontId="23" fillId="0" borderId="3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2" fontId="24" fillId="0" borderId="3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right" vertical="center" wrapText="1"/>
    </xf>
    <xf numFmtId="2" fontId="25" fillId="0" borderId="34" xfId="0" applyNumberFormat="1" applyFont="1" applyFill="1" applyBorder="1" applyAlignment="1">
      <alignment horizontal="center" vertical="center" wrapText="1"/>
    </xf>
    <xf numFmtId="198" fontId="25" fillId="0" borderId="34" xfId="0" applyNumberFormat="1" applyFont="1" applyFill="1" applyBorder="1" applyAlignment="1">
      <alignment horizontal="right" vertical="center" wrapText="1"/>
    </xf>
    <xf numFmtId="2" fontId="25" fillId="0" borderId="34" xfId="0" applyNumberFormat="1" applyFont="1" applyFill="1" applyBorder="1" applyAlignment="1">
      <alignment horizontal="right" vertical="center" wrapText="1"/>
    </xf>
    <xf numFmtId="2" fontId="25" fillId="0" borderId="3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4" xfId="0" applyFont="1" applyBorder="1" applyAlignment="1">
      <alignment vertical="center"/>
    </xf>
    <xf numFmtId="2" fontId="0" fillId="0" borderId="33" xfId="54" applyNumberFormat="1" applyFont="1" applyBorder="1" applyAlignment="1">
      <alignment horizontal="left" vertical="center" wrapText="1"/>
      <protection/>
    </xf>
    <xf numFmtId="2" fontId="0" fillId="37" borderId="46" xfId="51" applyNumberFormat="1" applyFont="1" applyFill="1" applyBorder="1" applyAlignment="1">
      <alignment vertical="center"/>
      <protection/>
    </xf>
    <xf numFmtId="0" fontId="24" fillId="0" borderId="0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right" vertical="center" wrapText="1"/>
    </xf>
    <xf numFmtId="2" fontId="25" fillId="0" borderId="47" xfId="0" applyNumberFormat="1" applyFont="1" applyFill="1" applyBorder="1" applyAlignment="1">
      <alignment horizontal="center" vertical="center" wrapText="1"/>
    </xf>
    <xf numFmtId="0" fontId="0" fillId="37" borderId="48" xfId="0" applyFont="1" applyFill="1" applyBorder="1" applyAlignment="1">
      <alignment horizontal="center" vertical="center"/>
    </xf>
    <xf numFmtId="2" fontId="0" fillId="0" borderId="0" xfId="51" applyNumberFormat="1" applyFont="1" applyFill="1" applyBorder="1" applyAlignment="1">
      <alignment vertical="center"/>
      <protection/>
    </xf>
    <xf numFmtId="0" fontId="79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vertical="center"/>
      <protection/>
    </xf>
    <xf numFmtId="0" fontId="79" fillId="33" borderId="0" xfId="51" applyFont="1" applyFill="1" applyBorder="1" applyAlignment="1">
      <alignment vertical="center"/>
      <protection/>
    </xf>
    <xf numFmtId="2" fontId="0" fillId="33" borderId="0" xfId="51" applyNumberFormat="1" applyFill="1" applyBorder="1" applyAlignment="1">
      <alignment vertical="center"/>
      <protection/>
    </xf>
    <xf numFmtId="0" fontId="4" fillId="33" borderId="49" xfId="51" applyFont="1" applyFill="1" applyBorder="1" applyAlignment="1">
      <alignment horizontal="center" vertical="center"/>
      <protection/>
    </xf>
    <xf numFmtId="2" fontId="8" fillId="0" borderId="14" xfId="54" applyNumberFormat="1" applyBorder="1">
      <alignment/>
      <protection/>
    </xf>
    <xf numFmtId="0" fontId="79" fillId="33" borderId="0" xfId="51" applyFont="1" applyFill="1" applyAlignment="1">
      <alignment horizontal="center" vertical="center"/>
      <protection/>
    </xf>
    <xf numFmtId="212" fontId="0" fillId="0" borderId="34" xfId="51" applyNumberFormat="1" applyFont="1" applyFill="1" applyBorder="1" applyAlignment="1">
      <alignment horizontal="right" vertical="center"/>
      <protection/>
    </xf>
    <xf numFmtId="0" fontId="0" fillId="0" borderId="50" xfId="51" applyFill="1" applyBorder="1" applyAlignment="1">
      <alignment vertical="center" wrapText="1"/>
      <protection/>
    </xf>
    <xf numFmtId="0" fontId="0" fillId="37" borderId="34" xfId="51" applyFill="1" applyBorder="1" applyAlignment="1">
      <alignment vertical="center" wrapText="1"/>
      <protection/>
    </xf>
    <xf numFmtId="49" fontId="0" fillId="37" borderId="46" xfId="0" applyNumberFormat="1" applyFont="1" applyFill="1" applyBorder="1" applyAlignment="1">
      <alignment horizontal="center" vertical="center" wrapText="1"/>
    </xf>
    <xf numFmtId="0" fontId="4" fillId="36" borderId="51" xfId="51" applyFont="1" applyFill="1" applyBorder="1" applyAlignment="1">
      <alignment vertical="center"/>
      <protection/>
    </xf>
    <xf numFmtId="0" fontId="4" fillId="35" borderId="52" xfId="51" applyFont="1" applyFill="1" applyBorder="1" applyAlignment="1">
      <alignment horizontal="center" vertical="center"/>
      <protection/>
    </xf>
    <xf numFmtId="188" fontId="4" fillId="0" borderId="45" xfId="51" applyNumberFormat="1" applyFont="1" applyFill="1" applyBorder="1" applyAlignment="1">
      <alignment horizontal="center" vertical="center"/>
      <protection/>
    </xf>
    <xf numFmtId="187" fontId="4" fillId="35" borderId="34" xfId="51" applyNumberFormat="1" applyFont="1" applyFill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 wrapText="1"/>
    </xf>
    <xf numFmtId="2" fontId="0" fillId="33" borderId="45" xfId="51" applyNumberFormat="1" applyFont="1" applyFill="1" applyBorder="1" applyAlignment="1">
      <alignment vertical="center"/>
      <protection/>
    </xf>
    <xf numFmtId="188" fontId="4" fillId="0" borderId="34" xfId="51" applyNumberFormat="1" applyFont="1" applyFill="1" applyBorder="1" applyAlignment="1">
      <alignment vertical="center"/>
      <protection/>
    </xf>
    <xf numFmtId="188" fontId="4" fillId="0" borderId="34" xfId="51" applyNumberFormat="1" applyFont="1" applyFill="1" applyBorder="1" applyAlignment="1">
      <alignment horizontal="center" vertical="center"/>
      <protection/>
    </xf>
    <xf numFmtId="0" fontId="4" fillId="0" borderId="34" xfId="51" applyFont="1" applyFill="1" applyBorder="1" applyAlignment="1">
      <alignment vertical="center"/>
      <protection/>
    </xf>
    <xf numFmtId="0" fontId="0" fillId="33" borderId="0" xfId="51" applyFont="1" applyFill="1" applyAlignment="1">
      <alignment horizontal="right"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0" fillId="0" borderId="0" xfId="51" applyFont="1" applyFill="1" applyAlignment="1">
      <alignment horizontal="right" vertical="center"/>
      <protection/>
    </xf>
    <xf numFmtId="198" fontId="4" fillId="0" borderId="34" xfId="0" applyNumberFormat="1" applyFont="1" applyFill="1" applyBorder="1" applyAlignment="1">
      <alignment horizontal="center" vertical="center" wrapText="1"/>
    </xf>
    <xf numFmtId="0" fontId="4" fillId="33" borderId="16" xfId="51" applyFont="1" applyFill="1" applyBorder="1" applyAlignment="1">
      <alignment horizontal="center" vertical="center"/>
      <protection/>
    </xf>
    <xf numFmtId="49" fontId="0" fillId="0" borderId="43" xfId="0" applyNumberFormat="1" applyFont="1" applyBorder="1" applyAlignment="1">
      <alignment horizontal="center" vertical="center"/>
    </xf>
    <xf numFmtId="2" fontId="0" fillId="37" borderId="34" xfId="51" applyNumberFormat="1" applyFont="1" applyFill="1" applyBorder="1" applyAlignment="1">
      <alignment vertical="center"/>
      <protection/>
    </xf>
    <xf numFmtId="193" fontId="12" fillId="0" borderId="47" xfId="51" applyNumberFormat="1" applyFont="1" applyFill="1" applyBorder="1" applyAlignment="1">
      <alignment vertical="center"/>
      <protection/>
    </xf>
    <xf numFmtId="0" fontId="0" fillId="0" borderId="54" xfId="51" applyFill="1" applyBorder="1" applyAlignment="1">
      <alignment horizontal="center" vertical="center" wrapText="1"/>
      <protection/>
    </xf>
    <xf numFmtId="0" fontId="4" fillId="33" borderId="55" xfId="51" applyFont="1" applyFill="1" applyBorder="1" applyAlignment="1">
      <alignment horizontal="left" vertical="center"/>
      <protection/>
    </xf>
    <xf numFmtId="186" fontId="5" fillId="0" borderId="56" xfId="51" applyNumberFormat="1" applyFont="1" applyFill="1" applyBorder="1" applyAlignment="1">
      <alignment horizontal="left" vertical="center"/>
      <protection/>
    </xf>
    <xf numFmtId="0" fontId="4" fillId="33" borderId="57" xfId="51" applyNumberFormat="1" applyFont="1" applyFill="1" applyBorder="1" applyAlignment="1">
      <alignment horizontal="center" vertical="center"/>
      <protection/>
    </xf>
    <xf numFmtId="186" fontId="4" fillId="38" borderId="58" xfId="51" applyNumberFormat="1" applyFont="1" applyFill="1" applyBorder="1" applyAlignment="1">
      <alignment horizontal="center" vertical="center"/>
      <protection/>
    </xf>
    <xf numFmtId="188" fontId="4" fillId="35" borderId="57" xfId="51" applyNumberFormat="1" applyFont="1" applyFill="1" applyBorder="1" applyAlignment="1">
      <alignment horizontal="center" vertical="center"/>
      <protection/>
    </xf>
    <xf numFmtId="186" fontId="5" fillId="0" borderId="59" xfId="51" applyNumberFormat="1" applyFont="1" applyFill="1" applyBorder="1" applyAlignment="1">
      <alignment horizontal="center" vertical="center"/>
      <protection/>
    </xf>
    <xf numFmtId="212" fontId="0" fillId="0" borderId="55" xfId="51" applyNumberFormat="1" applyFont="1" applyFill="1" applyBorder="1" applyAlignment="1">
      <alignment vertical="center"/>
      <protection/>
    </xf>
    <xf numFmtId="186" fontId="5" fillId="33" borderId="59" xfId="51" applyNumberFormat="1" applyFont="1" applyFill="1" applyBorder="1" applyAlignment="1">
      <alignment horizontal="center" vertical="center"/>
      <protection/>
    </xf>
    <xf numFmtId="188" fontId="4" fillId="0" borderId="60" xfId="51" applyNumberFormat="1" applyFont="1" applyFill="1" applyBorder="1" applyAlignment="1">
      <alignment vertical="center"/>
      <protection/>
    </xf>
    <xf numFmtId="188" fontId="4" fillId="0" borderId="55" xfId="51" applyNumberFormat="1" applyFont="1" applyFill="1" applyBorder="1" applyAlignment="1">
      <alignment vertical="center"/>
      <protection/>
    </xf>
    <xf numFmtId="186" fontId="5" fillId="33" borderId="13" xfId="51" applyNumberFormat="1" applyFont="1" applyFill="1" applyBorder="1" applyAlignment="1">
      <alignment horizontal="center" vertical="center"/>
      <protection/>
    </xf>
    <xf numFmtId="212" fontId="0" fillId="0" borderId="61" xfId="51" applyNumberFormat="1" applyFont="1" applyFill="1" applyBorder="1" applyAlignment="1">
      <alignment vertical="center"/>
      <protection/>
    </xf>
    <xf numFmtId="188" fontId="4" fillId="0" borderId="32" xfId="51" applyNumberFormat="1" applyFont="1" applyFill="1" applyBorder="1" applyAlignment="1">
      <alignment vertical="center"/>
      <protection/>
    </xf>
    <xf numFmtId="188" fontId="4" fillId="0" borderId="62" xfId="51" applyNumberFormat="1" applyFont="1" applyFill="1" applyBorder="1" applyAlignment="1">
      <alignment vertical="center"/>
      <protection/>
    </xf>
    <xf numFmtId="186" fontId="5" fillId="33" borderId="13" xfId="51" applyNumberFormat="1" applyFont="1" applyFill="1" applyBorder="1" applyAlignment="1">
      <alignment vertical="center"/>
      <protection/>
    </xf>
    <xf numFmtId="186" fontId="5" fillId="33" borderId="15" xfId="51" applyNumberFormat="1" applyFont="1" applyFill="1" applyBorder="1" applyAlignment="1">
      <alignment vertical="center"/>
      <protection/>
    </xf>
    <xf numFmtId="0" fontId="4" fillId="33" borderId="16" xfId="51" applyFont="1" applyFill="1" applyBorder="1" applyAlignment="1">
      <alignment vertical="center"/>
      <protection/>
    </xf>
    <xf numFmtId="0" fontId="0" fillId="33" borderId="13" xfId="51" applyFill="1" applyBorder="1" applyAlignment="1">
      <alignment horizontal="left" vertical="center"/>
      <protection/>
    </xf>
    <xf numFmtId="0" fontId="0" fillId="33" borderId="14" xfId="51" applyFill="1" applyBorder="1" applyAlignment="1">
      <alignment horizontal="left" vertical="center"/>
      <protection/>
    </xf>
    <xf numFmtId="0" fontId="0" fillId="33" borderId="14" xfId="51" applyFont="1" applyFill="1" applyBorder="1" applyAlignment="1">
      <alignment vertical="center"/>
      <protection/>
    </xf>
    <xf numFmtId="2" fontId="19" fillId="0" borderId="0" xfId="54" applyNumberFormat="1" applyFont="1" applyBorder="1" applyProtection="1">
      <alignment/>
      <protection locked="0"/>
    </xf>
    <xf numFmtId="2" fontId="19" fillId="0" borderId="0" xfId="54" applyNumberFormat="1" applyFont="1" applyFill="1" applyBorder="1" applyProtection="1">
      <alignment/>
      <protection locked="0"/>
    </xf>
    <xf numFmtId="2" fontId="75" fillId="0" borderId="0" xfId="54" applyNumberFormat="1" applyFont="1" applyFill="1" applyBorder="1" applyProtection="1">
      <alignment/>
      <protection/>
    </xf>
    <xf numFmtId="2" fontId="80" fillId="0" borderId="0" xfId="54" applyNumberFormat="1" applyFont="1" applyFill="1" applyBorder="1" applyAlignment="1">
      <alignment vertical="center"/>
      <protection/>
    </xf>
    <xf numFmtId="10" fontId="10" fillId="0" borderId="63" xfId="54" applyNumberFormat="1" applyFont="1" applyFill="1" applyBorder="1" applyProtection="1">
      <alignment/>
      <protection/>
    </xf>
    <xf numFmtId="2" fontId="3" fillId="0" borderId="30" xfId="54" applyNumberFormat="1" applyFont="1" applyFill="1" applyBorder="1" applyAlignment="1">
      <alignment horizontal="centerContinuous"/>
      <protection/>
    </xf>
    <xf numFmtId="2" fontId="3" fillId="0" borderId="31" xfId="54" applyNumberFormat="1" applyFont="1" applyFill="1" applyBorder="1" applyAlignment="1">
      <alignment horizontal="centerContinuous"/>
      <protection/>
    </xf>
    <xf numFmtId="2" fontId="21" fillId="0" borderId="34" xfId="54" applyNumberFormat="1" applyFont="1" applyFill="1" applyBorder="1" applyAlignment="1" applyProtection="1">
      <alignment vertical="center"/>
      <protection locked="0"/>
    </xf>
    <xf numFmtId="2" fontId="81" fillId="0" borderId="34" xfId="54" applyNumberFormat="1" applyFont="1" applyFill="1" applyBorder="1" applyAlignment="1" applyProtection="1">
      <alignment vertical="center"/>
      <protection/>
    </xf>
    <xf numFmtId="2" fontId="81" fillId="0" borderId="62" xfId="54" applyNumberFormat="1" applyFont="1" applyFill="1" applyBorder="1" applyAlignment="1" applyProtection="1">
      <alignment vertical="center"/>
      <protection/>
    </xf>
    <xf numFmtId="2" fontId="78" fillId="0" borderId="62" xfId="54" applyNumberFormat="1" applyFont="1" applyFill="1" applyBorder="1" applyAlignment="1">
      <alignment vertical="center"/>
      <protection/>
    </xf>
    <xf numFmtId="2" fontId="75" fillId="0" borderId="62" xfId="54" applyNumberFormat="1" applyFont="1" applyFill="1" applyBorder="1">
      <alignment/>
      <protection/>
    </xf>
    <xf numFmtId="10" fontId="20" fillId="0" borderId="38" xfId="54" applyNumberFormat="1" applyFont="1" applyFill="1" applyBorder="1" applyAlignment="1">
      <alignment horizontal="centerContinuous"/>
      <protection/>
    </xf>
    <xf numFmtId="10" fontId="77" fillId="0" borderId="63" xfId="54" applyNumberFormat="1" applyFont="1" applyFill="1" applyBorder="1" applyProtection="1">
      <alignment/>
      <protection/>
    </xf>
    <xf numFmtId="10" fontId="77" fillId="0" borderId="64" xfId="54" applyNumberFormat="1" applyFont="1" applyFill="1" applyBorder="1">
      <alignment/>
      <protection/>
    </xf>
    <xf numFmtId="2" fontId="8" fillId="0" borderId="35" xfId="54" applyNumberFormat="1" applyFill="1" applyBorder="1" applyAlignment="1">
      <alignment horizontal="center"/>
      <protection/>
    </xf>
    <xf numFmtId="4" fontId="0" fillId="0" borderId="39" xfId="54" applyNumberFormat="1" applyFont="1" applyFill="1" applyBorder="1" applyAlignment="1" applyProtection="1">
      <alignment horizontal="center"/>
      <protection/>
    </xf>
    <xf numFmtId="4" fontId="21" fillId="0" borderId="39" xfId="54" applyNumberFormat="1" applyFont="1" applyFill="1" applyBorder="1" applyAlignment="1">
      <alignment horizontal="center"/>
      <protection/>
    </xf>
    <xf numFmtId="4" fontId="8" fillId="0" borderId="39" xfId="54" applyNumberFormat="1" applyFill="1" applyBorder="1" applyAlignment="1" applyProtection="1">
      <alignment horizontal="center"/>
      <protection/>
    </xf>
    <xf numFmtId="4" fontId="8" fillId="0" borderId="39" xfId="54" applyNumberFormat="1" applyFont="1" applyFill="1" applyBorder="1">
      <alignment/>
      <protection/>
    </xf>
    <xf numFmtId="0" fontId="12" fillId="0" borderId="62" xfId="54" applyNumberFormat="1" applyFont="1" applyFill="1" applyBorder="1" applyAlignment="1" applyProtection="1">
      <alignment horizontal="right" vertical="center"/>
      <protection/>
    </xf>
    <xf numFmtId="2" fontId="8" fillId="0" borderId="0" xfId="54" applyNumberFormat="1" applyFont="1" applyBorder="1" applyAlignment="1">
      <alignment/>
      <protection/>
    </xf>
    <xf numFmtId="2" fontId="8" fillId="0" borderId="0" xfId="54" applyNumberFormat="1" applyBorder="1" applyAlignment="1">
      <alignment horizontal="center" vertical="center"/>
      <protection/>
    </xf>
    <xf numFmtId="195" fontId="9" fillId="0" borderId="14" xfId="54" applyNumberFormat="1" applyFont="1" applyFill="1" applyBorder="1" applyProtection="1">
      <alignment/>
      <protection/>
    </xf>
    <xf numFmtId="195" fontId="9" fillId="0" borderId="14" xfId="54" applyNumberFormat="1" applyFont="1" applyFill="1" applyBorder="1">
      <alignment/>
      <protection/>
    </xf>
    <xf numFmtId="0" fontId="4" fillId="0" borderId="42" xfId="51" applyFont="1" applyFill="1" applyBorder="1" applyAlignment="1" applyProtection="1">
      <alignment vertical="center"/>
      <protection/>
    </xf>
    <xf numFmtId="0" fontId="0" fillId="33" borderId="0" xfId="51" applyFont="1" applyFill="1" applyBorder="1" applyAlignment="1">
      <alignment horizontal="center"/>
      <protection/>
    </xf>
    <xf numFmtId="197" fontId="24" fillId="0" borderId="34" xfId="0" applyNumberFormat="1" applyFont="1" applyFill="1" applyBorder="1" applyAlignment="1">
      <alignment horizontal="center" vertical="center" wrapText="1"/>
    </xf>
    <xf numFmtId="0" fontId="4" fillId="33" borderId="41" xfId="51" applyNumberFormat="1" applyFont="1" applyFill="1" applyBorder="1" applyAlignment="1">
      <alignment horizontal="center" vertical="center"/>
      <protection/>
    </xf>
    <xf numFmtId="0" fontId="0" fillId="0" borderId="65" xfId="51" applyBorder="1">
      <alignment/>
      <protection/>
    </xf>
    <xf numFmtId="0" fontId="0" fillId="0" borderId="66" xfId="51" applyBorder="1" applyAlignment="1">
      <alignment vertical="center" wrapText="1"/>
      <protection/>
    </xf>
    <xf numFmtId="194" fontId="18" fillId="34" borderId="0" xfId="54" applyNumberFormat="1" applyFont="1" applyFill="1" applyBorder="1" applyAlignment="1" applyProtection="1">
      <alignment horizontal="center" vertical="center"/>
      <protection/>
    </xf>
    <xf numFmtId="4" fontId="21" fillId="0" borderId="0" xfId="54" applyNumberFormat="1" applyFont="1" applyBorder="1" applyAlignment="1">
      <alignment horizontal="center"/>
      <protection/>
    </xf>
    <xf numFmtId="4" fontId="0" fillId="0" borderId="0" xfId="54" applyNumberFormat="1" applyFont="1" applyFill="1" applyBorder="1" applyAlignment="1" applyProtection="1">
      <alignment horizontal="center"/>
      <protection/>
    </xf>
    <xf numFmtId="4" fontId="21" fillId="0" borderId="0" xfId="54" applyNumberFormat="1" applyFont="1" applyFill="1" applyBorder="1" applyAlignment="1">
      <alignment horizontal="center"/>
      <protection/>
    </xf>
    <xf numFmtId="4" fontId="8" fillId="0" borderId="0" xfId="54" applyNumberFormat="1" applyFill="1" applyBorder="1" applyAlignment="1" applyProtection="1">
      <alignment horizontal="center"/>
      <protection/>
    </xf>
    <xf numFmtId="4" fontId="8" fillId="0" borderId="0" xfId="54" applyNumberFormat="1" applyFont="1" applyFill="1" applyBorder="1">
      <alignment/>
      <protection/>
    </xf>
    <xf numFmtId="2" fontId="8" fillId="0" borderId="15" xfId="54" applyNumberFormat="1" applyFont="1" applyBorder="1">
      <alignment/>
      <protection/>
    </xf>
    <xf numFmtId="4" fontId="0" fillId="0" borderId="16" xfId="54" applyNumberFormat="1" applyFont="1" applyFill="1" applyBorder="1" applyAlignment="1" applyProtection="1">
      <alignment horizontal="center"/>
      <protection/>
    </xf>
    <xf numFmtId="4" fontId="21" fillId="0" borderId="16" xfId="54" applyNumberFormat="1" applyFont="1" applyFill="1" applyBorder="1" applyAlignment="1">
      <alignment horizontal="center"/>
      <protection/>
    </xf>
    <xf numFmtId="4" fontId="8" fillId="0" borderId="16" xfId="54" applyNumberFormat="1" applyFill="1" applyBorder="1" applyAlignment="1" applyProtection="1">
      <alignment horizontal="center"/>
      <protection/>
    </xf>
    <xf numFmtId="4" fontId="8" fillId="0" borderId="17" xfId="54" applyNumberFormat="1" applyFont="1" applyFill="1" applyBorder="1">
      <alignment/>
      <protection/>
    </xf>
    <xf numFmtId="195" fontId="9" fillId="0" borderId="0" xfId="54" applyNumberFormat="1" applyFont="1" applyFill="1" applyBorder="1" applyProtection="1">
      <alignment/>
      <protection/>
    </xf>
    <xf numFmtId="2" fontId="8" fillId="0" borderId="0" xfId="54" applyNumberFormat="1" applyFont="1" applyFill="1" applyBorder="1">
      <alignment/>
      <protection/>
    </xf>
    <xf numFmtId="2" fontId="8" fillId="0" borderId="13" xfId="54" applyNumberFormat="1" applyFont="1" applyBorder="1">
      <alignment/>
      <protection/>
    </xf>
    <xf numFmtId="4" fontId="8" fillId="0" borderId="14" xfId="54" applyNumberFormat="1" applyFont="1" applyFill="1" applyBorder="1">
      <alignment/>
      <protection/>
    </xf>
    <xf numFmtId="2" fontId="8" fillId="0" borderId="16" xfId="54" applyNumberFormat="1" applyFont="1" applyFill="1" applyBorder="1">
      <alignment/>
      <protection/>
    </xf>
    <xf numFmtId="2" fontId="8" fillId="0" borderId="16" xfId="54" applyNumberFormat="1" applyFill="1" applyBorder="1">
      <alignment/>
      <protection/>
    </xf>
    <xf numFmtId="195" fontId="9" fillId="0" borderId="16" xfId="54" applyNumberFormat="1" applyFont="1" applyFill="1" applyBorder="1" applyProtection="1">
      <alignment/>
      <protection/>
    </xf>
    <xf numFmtId="0" fontId="4" fillId="33" borderId="16" xfId="51" applyFont="1" applyFill="1" applyBorder="1" applyAlignment="1">
      <alignment horizontal="center" vertical="top"/>
      <protection/>
    </xf>
    <xf numFmtId="2" fontId="0" fillId="0" borderId="34" xfId="54" applyNumberFormat="1" applyFont="1" applyBorder="1" applyAlignment="1" applyProtection="1">
      <alignment vertical="center"/>
      <protection locked="0"/>
    </xf>
    <xf numFmtId="2" fontId="15" fillId="0" borderId="0" xfId="54" applyNumberFormat="1" applyFont="1">
      <alignment/>
      <protection/>
    </xf>
    <xf numFmtId="2" fontId="28" fillId="0" borderId="34" xfId="54" applyNumberFormat="1" applyFont="1" applyBorder="1" applyProtection="1">
      <alignment/>
      <protection locked="0"/>
    </xf>
    <xf numFmtId="2" fontId="28" fillId="0" borderId="34" xfId="54" applyNumberFormat="1" applyFont="1" applyFill="1" applyBorder="1" applyProtection="1">
      <alignment/>
      <protection locked="0"/>
    </xf>
    <xf numFmtId="2" fontId="14" fillId="0" borderId="0" xfId="54" applyNumberFormat="1" applyFont="1">
      <alignment/>
      <protection/>
    </xf>
    <xf numFmtId="2" fontId="15" fillId="0" borderId="0" xfId="54" applyNumberFormat="1" applyFont="1" applyAlignment="1">
      <alignment vertical="center"/>
      <protection/>
    </xf>
    <xf numFmtId="0" fontId="12" fillId="0" borderId="34" xfId="54" applyNumberFormat="1" applyFont="1" applyFill="1" applyBorder="1" applyAlignment="1" applyProtection="1">
      <alignment horizontal="right" vertical="center"/>
      <protection/>
    </xf>
    <xf numFmtId="0" fontId="2" fillId="39" borderId="34" xfId="54" applyNumberFormat="1" applyFont="1" applyFill="1" applyBorder="1" applyAlignment="1" applyProtection="1">
      <alignment horizontal="right" vertical="center"/>
      <protection/>
    </xf>
    <xf numFmtId="1" fontId="8" fillId="37" borderId="32" xfId="54" applyNumberFormat="1" applyFill="1" applyBorder="1" applyAlignment="1" applyProtection="1">
      <alignment horizontal="center" vertical="center"/>
      <protection locked="0"/>
    </xf>
    <xf numFmtId="2" fontId="18" fillId="0" borderId="0" xfId="54" applyNumberFormat="1" applyFont="1" applyFill="1" applyBorder="1" applyProtection="1">
      <alignment/>
      <protection locked="0"/>
    </xf>
    <xf numFmtId="2" fontId="29" fillId="0" borderId="0" xfId="54" applyNumberFormat="1" applyFont="1" applyFill="1" applyBorder="1" applyAlignment="1" applyProtection="1">
      <alignment horizontal="center" vertical="center"/>
      <protection locked="0"/>
    </xf>
    <xf numFmtId="0" fontId="2" fillId="39" borderId="30" xfId="54" applyNumberFormat="1" applyFont="1" applyFill="1" applyBorder="1" applyAlignment="1" applyProtection="1">
      <alignment horizontal="right" vertical="center"/>
      <protection/>
    </xf>
    <xf numFmtId="2" fontId="75" fillId="0" borderId="0" xfId="54" applyNumberFormat="1" applyFont="1" applyFill="1" applyBorder="1" applyAlignment="1" applyProtection="1">
      <alignment/>
      <protection/>
    </xf>
    <xf numFmtId="0" fontId="4" fillId="0" borderId="67" xfId="51" applyFont="1" applyFill="1" applyBorder="1" applyAlignment="1" applyProtection="1">
      <alignment vertical="center"/>
      <protection/>
    </xf>
    <xf numFmtId="0" fontId="0" fillId="0" borderId="68" xfId="51" applyFont="1" applyBorder="1" applyAlignment="1" applyProtection="1">
      <alignment vertical="center"/>
      <protection/>
    </xf>
    <xf numFmtId="0" fontId="2" fillId="0" borderId="68" xfId="51" applyFont="1" applyFill="1" applyBorder="1" applyAlignment="1" applyProtection="1">
      <alignment horizontal="left" vertical="center"/>
      <protection/>
    </xf>
    <xf numFmtId="4" fontId="16" fillId="0" borderId="68" xfId="51" applyNumberFormat="1" applyFont="1" applyFill="1" applyBorder="1" applyAlignment="1" applyProtection="1">
      <alignment vertical="center"/>
      <protection/>
    </xf>
    <xf numFmtId="0" fontId="16" fillId="0" borderId="68" xfId="51" applyFont="1" applyFill="1" applyBorder="1" applyAlignment="1">
      <alignment vertical="center"/>
      <protection/>
    </xf>
    <xf numFmtId="0" fontId="16" fillId="0" borderId="69" xfId="51" applyFont="1" applyFill="1" applyBorder="1" applyAlignment="1">
      <alignment vertical="center"/>
      <protection/>
    </xf>
    <xf numFmtId="2" fontId="8" fillId="0" borderId="10" xfId="54" applyNumberFormat="1" applyFont="1" applyBorder="1" applyAlignment="1">
      <alignment/>
      <protection/>
    </xf>
    <xf numFmtId="2" fontId="8" fillId="0" borderId="11" xfId="54" applyNumberFormat="1" applyFont="1" applyBorder="1" applyAlignment="1">
      <alignment/>
      <protection/>
    </xf>
    <xf numFmtId="195" fontId="9" fillId="0" borderId="12" xfId="54" applyNumberFormat="1" applyFont="1" applyFill="1" applyBorder="1" applyProtection="1">
      <alignment/>
      <protection/>
    </xf>
    <xf numFmtId="0" fontId="4" fillId="33" borderId="70" xfId="51" applyFont="1" applyFill="1" applyBorder="1" applyAlignment="1">
      <alignment vertical="center"/>
      <protection/>
    </xf>
    <xf numFmtId="0" fontId="12" fillId="0" borderId="62" xfId="54" applyNumberFormat="1" applyFont="1" applyFill="1" applyBorder="1" applyAlignment="1" applyProtection="1">
      <alignment horizontal="center" vertical="center"/>
      <protection/>
    </xf>
    <xf numFmtId="0" fontId="2" fillId="39" borderId="62" xfId="54" applyNumberFormat="1" applyFont="1" applyFill="1" applyBorder="1" applyAlignment="1" applyProtection="1">
      <alignment horizontal="center" vertical="center"/>
      <protection/>
    </xf>
    <xf numFmtId="0" fontId="2" fillId="39" borderId="31" xfId="54" applyNumberFormat="1" applyFont="1" applyFill="1" applyBorder="1" applyAlignment="1" applyProtection="1">
      <alignment horizontal="center" vertical="center"/>
      <protection/>
    </xf>
    <xf numFmtId="2" fontId="4" fillId="39" borderId="71" xfId="54" applyNumberFormat="1" applyFont="1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>
      <alignment/>
    </xf>
    <xf numFmtId="0" fontId="25" fillId="0" borderId="30" xfId="0" applyFont="1" applyFill="1" applyBorder="1" applyAlignment="1">
      <alignment horizontal="right" vertical="center" wrapText="1"/>
    </xf>
    <xf numFmtId="2" fontId="25" fillId="0" borderId="3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2" fontId="8" fillId="0" borderId="13" xfId="54" applyNumberFormat="1" applyFont="1" applyBorder="1" applyAlignment="1">
      <alignment/>
      <protection/>
    </xf>
    <xf numFmtId="2" fontId="9" fillId="0" borderId="65" xfId="54" applyNumberFormat="1" applyFont="1" applyBorder="1" applyAlignment="1">
      <alignment/>
      <protection/>
    </xf>
    <xf numFmtId="2" fontId="8" fillId="0" borderId="21" xfId="54" applyNumberFormat="1" applyBorder="1" applyAlignment="1">
      <alignment/>
      <protection/>
    </xf>
    <xf numFmtId="2" fontId="8" fillId="0" borderId="22" xfId="54" applyNumberFormat="1" applyBorder="1" applyAlignment="1">
      <alignment/>
      <protection/>
    </xf>
    <xf numFmtId="2" fontId="0" fillId="0" borderId="32" xfId="54" applyNumberFormat="1" applyFont="1" applyBorder="1" applyAlignment="1" applyProtection="1">
      <alignment vertical="center"/>
      <protection locked="0"/>
    </xf>
    <xf numFmtId="2" fontId="4" fillId="39" borderId="32" xfId="54" applyNumberFormat="1" applyFont="1" applyFill="1" applyBorder="1" applyAlignment="1" applyProtection="1">
      <alignment horizontal="left" vertical="center"/>
      <protection locked="0"/>
    </xf>
    <xf numFmtId="2" fontId="0" fillId="0" borderId="32" xfId="54" applyNumberFormat="1" applyFont="1" applyBorder="1" applyAlignment="1" applyProtection="1">
      <alignment horizontal="left" vertical="center"/>
      <protection locked="0"/>
    </xf>
    <xf numFmtId="2" fontId="4" fillId="39" borderId="71" xfId="54" applyNumberFormat="1" applyFont="1" applyFill="1" applyBorder="1" applyAlignment="1" applyProtection="1">
      <alignment horizontal="left" vertical="center"/>
      <protection locked="0"/>
    </xf>
    <xf numFmtId="2" fontId="8" fillId="0" borderId="13" xfId="54" applyNumberFormat="1" applyFill="1" applyBorder="1">
      <alignment/>
      <protection/>
    </xf>
    <xf numFmtId="4" fontId="21" fillId="0" borderId="13" xfId="54" applyNumberFormat="1" applyFont="1" applyBorder="1" applyAlignment="1">
      <alignment horizontal="center"/>
      <protection/>
    </xf>
    <xf numFmtId="1" fontId="8" fillId="0" borderId="72" xfId="54" applyNumberFormat="1" applyFill="1" applyBorder="1" applyAlignment="1" applyProtection="1">
      <alignment horizontal="center" vertical="center"/>
      <protection locked="0"/>
    </xf>
    <xf numFmtId="1" fontId="8" fillId="0" borderId="72" xfId="54" applyNumberFormat="1" applyBorder="1" applyAlignment="1" applyProtection="1">
      <alignment horizontal="center" vertical="center"/>
      <protection locked="0"/>
    </xf>
    <xf numFmtId="2" fontId="8" fillId="0" borderId="72" xfId="54" applyNumberFormat="1" applyBorder="1" applyAlignment="1">
      <alignment/>
      <protection/>
    </xf>
    <xf numFmtId="1" fontId="8" fillId="37" borderId="72" xfId="54" applyNumberFormat="1" applyFill="1" applyBorder="1" applyAlignment="1" applyProtection="1">
      <alignment horizontal="center" vertical="center"/>
      <protection locked="0"/>
    </xf>
    <xf numFmtId="1" fontId="8" fillId="0" borderId="73" xfId="54" applyNumberFormat="1" applyBorder="1" applyAlignment="1" applyProtection="1">
      <alignment horizontal="center" vertical="center"/>
      <protection locked="0"/>
    </xf>
    <xf numFmtId="2" fontId="8" fillId="0" borderId="74" xfId="54" applyNumberFormat="1" applyBorder="1">
      <alignment/>
      <protection/>
    </xf>
    <xf numFmtId="2" fontId="8" fillId="0" borderId="74" xfId="54" applyNumberFormat="1" applyFont="1" applyFill="1" applyBorder="1">
      <alignment/>
      <protection/>
    </xf>
    <xf numFmtId="4" fontId="0" fillId="0" borderId="74" xfId="54" applyNumberFormat="1" applyFont="1" applyFill="1" applyBorder="1" applyAlignment="1" applyProtection="1">
      <alignment horizontal="center"/>
      <protection/>
    </xf>
    <xf numFmtId="4" fontId="0" fillId="0" borderId="75" xfId="54" applyNumberFormat="1" applyFont="1" applyFill="1" applyBorder="1" applyAlignment="1" applyProtection="1">
      <alignment horizontal="center"/>
      <protection/>
    </xf>
    <xf numFmtId="0" fontId="79" fillId="39" borderId="0" xfId="51" applyFont="1" applyFill="1" applyAlignment="1">
      <alignment vertical="center"/>
      <protection/>
    </xf>
    <xf numFmtId="0" fontId="0" fillId="39" borderId="0" xfId="51" applyFont="1" applyFill="1" applyAlignment="1">
      <alignment horizontal="right" vertical="center"/>
      <protection/>
    </xf>
    <xf numFmtId="0" fontId="79" fillId="39" borderId="0" xfId="51" applyFont="1" applyFill="1" applyBorder="1" applyAlignment="1">
      <alignment vertical="center"/>
      <protection/>
    </xf>
    <xf numFmtId="0" fontId="0" fillId="39" borderId="0" xfId="51" applyFont="1" applyFill="1" applyBorder="1" applyAlignment="1">
      <alignment vertical="center"/>
      <protection/>
    </xf>
    <xf numFmtId="2" fontId="0" fillId="39" borderId="0" xfId="51" applyNumberFormat="1" applyFont="1" applyFill="1" applyBorder="1" applyAlignment="1">
      <alignment vertical="center"/>
      <protection/>
    </xf>
    <xf numFmtId="0" fontId="0" fillId="39" borderId="0" xfId="51" applyFont="1" applyFill="1">
      <alignment/>
      <protection/>
    </xf>
    <xf numFmtId="2" fontId="79" fillId="33" borderId="0" xfId="51" applyNumberFormat="1" applyFont="1" applyFill="1" applyAlignment="1">
      <alignment vertical="center"/>
      <protection/>
    </xf>
    <xf numFmtId="186" fontId="5" fillId="40" borderId="59" xfId="51" applyNumberFormat="1" applyFont="1" applyFill="1" applyBorder="1" applyAlignment="1">
      <alignment horizontal="center" vertical="center"/>
      <protection/>
    </xf>
    <xf numFmtId="0" fontId="0" fillId="37" borderId="34" xfId="0" applyFont="1" applyFill="1" applyBorder="1" applyAlignment="1">
      <alignment vertical="center" wrapText="1"/>
    </xf>
    <xf numFmtId="0" fontId="0" fillId="37" borderId="34" xfId="0" applyFont="1" applyFill="1" applyBorder="1" applyAlignment="1">
      <alignment horizontal="center" vertical="center"/>
    </xf>
    <xf numFmtId="49" fontId="0" fillId="37" borderId="43" xfId="0" applyNumberFormat="1" applyFont="1" applyFill="1" applyBorder="1" applyAlignment="1">
      <alignment horizontal="center" vertical="center"/>
    </xf>
    <xf numFmtId="212" fontId="0" fillId="37" borderId="55" xfId="51" applyNumberFormat="1" applyFont="1" applyFill="1" applyBorder="1" applyAlignment="1">
      <alignment vertical="center"/>
      <protection/>
    </xf>
    <xf numFmtId="0" fontId="24" fillId="0" borderId="2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2" fontId="24" fillId="0" borderId="6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198" fontId="4" fillId="0" borderId="6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vertical="center" wrapText="1"/>
    </xf>
    <xf numFmtId="198" fontId="4" fillId="0" borderId="14" xfId="0" applyNumberFormat="1" applyFont="1" applyFill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25" fillId="0" borderId="32" xfId="0" applyFont="1" applyFill="1" applyBorder="1" applyAlignment="1">
      <alignment vertical="center" wrapText="1"/>
    </xf>
    <xf numFmtId="0" fontId="51" fillId="0" borderId="14" xfId="0" applyFont="1" applyBorder="1" applyAlignment="1">
      <alignment vertical="top" wrapText="1"/>
    </xf>
    <xf numFmtId="0" fontId="26" fillId="0" borderId="32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6" fillId="0" borderId="71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4" fillId="0" borderId="76" xfId="51" applyNumberFormat="1" applyFont="1" applyFill="1" applyBorder="1" applyAlignment="1">
      <alignment vertical="center"/>
      <protection/>
    </xf>
    <xf numFmtId="1" fontId="8" fillId="37" borderId="77" xfId="54" applyNumberFormat="1" applyFill="1" applyBorder="1" applyAlignment="1" applyProtection="1">
      <alignment horizontal="center" vertical="center"/>
      <protection locked="0"/>
    </xf>
    <xf numFmtId="0" fontId="12" fillId="0" borderId="78" xfId="54" applyNumberFormat="1" applyFont="1" applyFill="1" applyBorder="1" applyAlignment="1" applyProtection="1">
      <alignment horizontal="right" vertical="center"/>
      <protection/>
    </xf>
    <xf numFmtId="1" fontId="8" fillId="39" borderId="59" xfId="54" applyNumberFormat="1" applyFill="1" applyBorder="1" applyAlignment="1" applyProtection="1">
      <alignment horizontal="center" vertical="center"/>
      <protection locked="0"/>
    </xf>
    <xf numFmtId="1" fontId="8" fillId="0" borderId="59" xfId="54" applyNumberFormat="1" applyBorder="1" applyAlignment="1" applyProtection="1">
      <alignment horizontal="center" vertical="center"/>
      <protection locked="0"/>
    </xf>
    <xf numFmtId="1" fontId="8" fillId="41" borderId="59" xfId="54" applyNumberFormat="1" applyFill="1" applyBorder="1" applyAlignment="1" applyProtection="1">
      <alignment horizontal="center" vertical="center"/>
      <protection locked="0"/>
    </xf>
    <xf numFmtId="179" fontId="0" fillId="0" borderId="0" xfId="47" applyFill="1" applyAlignment="1" applyProtection="1">
      <alignment/>
      <protection/>
    </xf>
    <xf numFmtId="1" fontId="8" fillId="37" borderId="71" xfId="54" applyNumberFormat="1" applyFill="1" applyBorder="1" applyAlignment="1" applyProtection="1">
      <alignment horizontal="center" vertical="center"/>
      <protection locked="0"/>
    </xf>
    <xf numFmtId="2" fontId="0" fillId="0" borderId="30" xfId="54" applyNumberFormat="1" applyFont="1" applyBorder="1" applyAlignment="1" applyProtection="1">
      <alignment vertical="center"/>
      <protection locked="0"/>
    </xf>
    <xf numFmtId="0" fontId="12" fillId="0" borderId="31" xfId="54" applyNumberFormat="1" applyFont="1" applyFill="1" applyBorder="1" applyAlignment="1" applyProtection="1">
      <alignment horizontal="right" vertical="center"/>
      <protection/>
    </xf>
    <xf numFmtId="0" fontId="2" fillId="39" borderId="64" xfId="54" applyNumberFormat="1" applyFont="1" applyFill="1" applyBorder="1" applyAlignment="1" applyProtection="1">
      <alignment horizontal="right" vertical="center"/>
      <protection/>
    </xf>
    <xf numFmtId="2" fontId="0" fillId="39" borderId="0" xfId="51" applyNumberFormat="1" applyFont="1" applyFill="1" applyAlignment="1">
      <alignment horizontal="right" vertical="center"/>
      <protection/>
    </xf>
    <xf numFmtId="2" fontId="0" fillId="33" borderId="0" xfId="51" applyNumberFormat="1" applyFont="1" applyFill="1" applyAlignment="1">
      <alignment horizontal="center" vertical="center"/>
      <protection/>
    </xf>
    <xf numFmtId="212" fontId="79" fillId="39" borderId="0" xfId="51" applyNumberFormat="1" applyFont="1" applyFill="1" applyAlignment="1">
      <alignment vertical="center"/>
      <protection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33" borderId="0" xfId="51" applyFont="1" applyFill="1" applyBorder="1" applyAlignment="1">
      <alignment horizontal="center" vertical="center"/>
      <protection/>
    </xf>
    <xf numFmtId="0" fontId="0" fillId="33" borderId="14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0" fillId="33" borderId="82" xfId="51" applyFill="1" applyBorder="1" applyAlignment="1">
      <alignment horizontal="left" vertical="center"/>
      <protection/>
    </xf>
    <xf numFmtId="0" fontId="0" fillId="33" borderId="83" xfId="51" applyFill="1" applyBorder="1" applyAlignment="1">
      <alignment horizontal="left" vertical="center"/>
      <protection/>
    </xf>
    <xf numFmtId="0" fontId="0" fillId="33" borderId="57" xfId="51" applyFill="1" applyBorder="1" applyAlignment="1">
      <alignment horizontal="left" vertical="center"/>
      <protection/>
    </xf>
    <xf numFmtId="186" fontId="5" fillId="0" borderId="84" xfId="51" applyNumberFormat="1" applyFont="1" applyFill="1" applyBorder="1" applyAlignment="1">
      <alignment horizontal="center" vertical="center"/>
      <protection/>
    </xf>
    <xf numFmtId="186" fontId="5" fillId="0" borderId="70" xfId="51" applyNumberFormat="1" applyFont="1" applyFill="1" applyBorder="1" applyAlignment="1">
      <alignment horizontal="center" vertical="center"/>
      <protection/>
    </xf>
    <xf numFmtId="186" fontId="5" fillId="0" borderId="13" xfId="51" applyNumberFormat="1" applyFont="1" applyFill="1" applyBorder="1" applyAlignment="1">
      <alignment horizontal="center" vertical="center"/>
      <protection/>
    </xf>
    <xf numFmtId="186" fontId="5" fillId="0" borderId="0" xfId="51" applyNumberFormat="1" applyFont="1" applyFill="1" applyBorder="1" applyAlignment="1">
      <alignment horizontal="center" vertical="center"/>
      <protection/>
    </xf>
    <xf numFmtId="0" fontId="4" fillId="0" borderId="59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/>
    </xf>
    <xf numFmtId="0" fontId="0" fillId="33" borderId="43" xfId="51" applyFont="1" applyFill="1" applyBorder="1" applyAlignment="1">
      <alignment horizontal="center" vertical="center"/>
      <protection/>
    </xf>
    <xf numFmtId="0" fontId="0" fillId="33" borderId="83" xfId="51" applyFont="1" applyFill="1" applyBorder="1" applyAlignment="1">
      <alignment horizontal="center" vertical="center"/>
      <protection/>
    </xf>
    <xf numFmtId="0" fontId="0" fillId="33" borderId="57" xfId="51" applyFont="1" applyFill="1" applyBorder="1" applyAlignment="1">
      <alignment horizontal="center" vertical="center"/>
      <protection/>
    </xf>
    <xf numFmtId="0" fontId="0" fillId="33" borderId="79" xfId="51" applyFill="1" applyBorder="1" applyAlignment="1">
      <alignment horizontal="left" vertical="center" wrapText="1"/>
      <protection/>
    </xf>
    <xf numFmtId="0" fontId="0" fillId="33" borderId="80" xfId="51" applyFill="1" applyBorder="1" applyAlignment="1">
      <alignment horizontal="left" vertical="center" wrapText="1"/>
      <protection/>
    </xf>
    <xf numFmtId="0" fontId="0" fillId="33" borderId="81" xfId="51" applyFill="1" applyBorder="1" applyAlignment="1">
      <alignment horizontal="left" vertical="center" wrapText="1"/>
      <protection/>
    </xf>
    <xf numFmtId="186" fontId="2" fillId="33" borderId="10" xfId="51" applyNumberFormat="1" applyFont="1" applyFill="1" applyBorder="1" applyAlignment="1">
      <alignment horizontal="left" vertical="center"/>
      <protection/>
    </xf>
    <xf numFmtId="186" fontId="2" fillId="33" borderId="11" xfId="51" applyNumberFormat="1" applyFont="1" applyFill="1" applyBorder="1" applyAlignment="1">
      <alignment horizontal="left" vertical="center"/>
      <protection/>
    </xf>
    <xf numFmtId="186" fontId="2" fillId="33" borderId="12" xfId="51" applyNumberFormat="1" applyFont="1" applyFill="1" applyBorder="1" applyAlignment="1">
      <alignment horizontal="left" vertical="center"/>
      <protection/>
    </xf>
    <xf numFmtId="186" fontId="2" fillId="33" borderId="86" xfId="51" applyNumberFormat="1" applyFont="1" applyFill="1" applyBorder="1" applyAlignment="1">
      <alignment horizontal="left" vertical="center"/>
      <protection/>
    </xf>
    <xf numFmtId="186" fontId="2" fillId="33" borderId="68" xfId="51" applyNumberFormat="1" applyFont="1" applyFill="1" applyBorder="1" applyAlignment="1">
      <alignment horizontal="left" vertical="center"/>
      <protection/>
    </xf>
    <xf numFmtId="186" fontId="2" fillId="33" borderId="87" xfId="51" applyNumberFormat="1" applyFont="1" applyFill="1" applyBorder="1" applyAlignment="1">
      <alignment horizontal="left" vertical="center"/>
      <protection/>
    </xf>
    <xf numFmtId="0" fontId="0" fillId="33" borderId="82" xfId="51" applyFont="1" applyFill="1" applyBorder="1" applyAlignment="1">
      <alignment horizontal="left" vertical="center"/>
      <protection/>
    </xf>
    <xf numFmtId="0" fontId="82" fillId="33" borderId="44" xfId="51" applyFont="1" applyFill="1" applyBorder="1" applyAlignment="1">
      <alignment horizontal="left" vertical="center"/>
      <protection/>
    </xf>
    <xf numFmtId="0" fontId="0" fillId="33" borderId="82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0" fillId="33" borderId="0" xfId="51" applyFont="1" applyFill="1" applyBorder="1" applyAlignment="1">
      <alignment horizontal="center"/>
      <protection/>
    </xf>
    <xf numFmtId="0" fontId="0" fillId="0" borderId="88" xfId="51" applyBorder="1" applyAlignment="1">
      <alignment horizontal="left" vertical="center" wrapText="1"/>
      <protection/>
    </xf>
    <xf numFmtId="0" fontId="0" fillId="0" borderId="89" xfId="51" applyBorder="1" applyAlignment="1">
      <alignment horizontal="left" vertical="center" wrapText="1"/>
      <protection/>
    </xf>
    <xf numFmtId="0" fontId="0" fillId="33" borderId="79" xfId="51" applyFont="1" applyFill="1" applyBorder="1" applyAlignment="1">
      <alignment horizontal="left" vertical="center"/>
      <protection/>
    </xf>
    <xf numFmtId="0" fontId="0" fillId="33" borderId="80" xfId="51" applyFont="1" applyFill="1" applyBorder="1" applyAlignment="1">
      <alignment horizontal="left" vertical="center"/>
      <protection/>
    </xf>
    <xf numFmtId="0" fontId="0" fillId="33" borderId="83" xfId="51" applyFont="1" applyFill="1" applyBorder="1" applyAlignment="1">
      <alignment horizontal="left" vertical="center"/>
      <protection/>
    </xf>
    <xf numFmtId="0" fontId="0" fillId="33" borderId="57" xfId="51" applyFont="1" applyFill="1" applyBorder="1" applyAlignment="1">
      <alignment horizontal="left" vertical="center"/>
      <protection/>
    </xf>
    <xf numFmtId="0" fontId="4" fillId="33" borderId="82" xfId="51" applyFont="1" applyFill="1" applyBorder="1" applyAlignment="1">
      <alignment horizontal="left" vertical="center"/>
      <protection/>
    </xf>
    <xf numFmtId="0" fontId="4" fillId="33" borderId="90" xfId="51" applyFont="1" applyFill="1" applyBorder="1" applyAlignment="1">
      <alignment horizontal="left" vertical="center"/>
      <protection/>
    </xf>
    <xf numFmtId="0" fontId="0" fillId="33" borderId="91" xfId="51" applyFont="1" applyFill="1" applyBorder="1" applyAlignment="1">
      <alignment horizontal="center" vertical="center"/>
      <protection/>
    </xf>
    <xf numFmtId="0" fontId="0" fillId="33" borderId="92" xfId="51" applyFont="1" applyFill="1" applyBorder="1" applyAlignment="1">
      <alignment horizontal="center" vertical="center"/>
      <protection/>
    </xf>
    <xf numFmtId="0" fontId="0" fillId="33" borderId="93" xfId="51" applyFont="1" applyFill="1" applyBorder="1" applyAlignment="1">
      <alignment horizontal="center" vertical="center"/>
      <protection/>
    </xf>
    <xf numFmtId="198" fontId="0" fillId="33" borderId="0" xfId="51" applyNumberFormat="1" applyFont="1" applyFill="1" applyAlignment="1">
      <alignment horizontal="center" vertical="center"/>
      <protection/>
    </xf>
    <xf numFmtId="49" fontId="4" fillId="33" borderId="94" xfId="51" applyNumberFormat="1" applyFont="1" applyFill="1" applyBorder="1" applyAlignment="1">
      <alignment horizontal="left" vertical="center"/>
      <protection/>
    </xf>
    <xf numFmtId="49" fontId="4" fillId="33" borderId="83" xfId="51" applyNumberFormat="1" applyFont="1" applyFill="1" applyBorder="1" applyAlignment="1">
      <alignment horizontal="left" vertical="center"/>
      <protection/>
    </xf>
    <xf numFmtId="49" fontId="4" fillId="33" borderId="44" xfId="51" applyNumberFormat="1" applyFont="1" applyFill="1" applyBorder="1" applyAlignment="1">
      <alignment horizontal="left" vertical="center"/>
      <protection/>
    </xf>
    <xf numFmtId="0" fontId="0" fillId="0" borderId="95" xfId="51" applyFont="1" applyFill="1" applyBorder="1" applyAlignment="1">
      <alignment horizontal="center" vertical="center" wrapText="1"/>
      <protection/>
    </xf>
    <xf numFmtId="0" fontId="0" fillId="0" borderId="70" xfId="51" applyFont="1" applyFill="1" applyBorder="1" applyAlignment="1">
      <alignment horizontal="center" vertical="center" wrapText="1"/>
      <protection/>
    </xf>
    <xf numFmtId="0" fontId="0" fillId="0" borderId="27" xfId="51" applyFont="1" applyFill="1" applyBorder="1" applyAlignment="1">
      <alignment horizontal="center" vertical="center" wrapText="1"/>
      <protection/>
    </xf>
    <xf numFmtId="0" fontId="0" fillId="33" borderId="96" xfId="51" applyFont="1" applyFill="1" applyBorder="1" applyAlignment="1">
      <alignment horizontal="center" vertical="center"/>
      <protection/>
    </xf>
    <xf numFmtId="0" fontId="0" fillId="33" borderId="80" xfId="51" applyFont="1" applyFill="1" applyBorder="1" applyAlignment="1">
      <alignment horizontal="center" vertical="center"/>
      <protection/>
    </xf>
    <xf numFmtId="0" fontId="0" fillId="33" borderId="81" xfId="51" applyFont="1" applyFill="1" applyBorder="1" applyAlignment="1">
      <alignment horizontal="center" vertical="center"/>
      <protection/>
    </xf>
    <xf numFmtId="2" fontId="8" fillId="0" borderId="0" xfId="54" applyNumberFormat="1" applyBorder="1" applyAlignment="1">
      <alignment horizontal="center"/>
      <protection/>
    </xf>
    <xf numFmtId="2" fontId="4" fillId="39" borderId="35" xfId="54" applyNumberFormat="1" applyFont="1" applyFill="1" applyBorder="1" applyAlignment="1" applyProtection="1">
      <alignment horizontal="center" vertical="center"/>
      <protection locked="0"/>
    </xf>
    <xf numFmtId="2" fontId="4" fillId="39" borderId="36" xfId="54" applyNumberFormat="1" applyFont="1" applyFill="1" applyBorder="1" applyAlignment="1" applyProtection="1">
      <alignment horizontal="center" vertical="center"/>
      <protection locked="0"/>
    </xf>
    <xf numFmtId="2" fontId="4" fillId="39" borderId="37" xfId="54" applyNumberFormat="1" applyFont="1" applyFill="1" applyBorder="1" applyAlignment="1" applyProtection="1">
      <alignment horizontal="center" vertical="center"/>
      <protection locked="0"/>
    </xf>
    <xf numFmtId="2" fontId="8" fillId="0" borderId="10" xfId="54" applyNumberFormat="1" applyFont="1" applyBorder="1" applyAlignment="1">
      <alignment horizontal="left" vertical="top"/>
      <protection/>
    </xf>
    <xf numFmtId="2" fontId="8" fillId="0" borderId="11" xfId="54" applyNumberFormat="1" applyFont="1" applyBorder="1" applyAlignment="1">
      <alignment horizontal="left" vertical="top"/>
      <protection/>
    </xf>
    <xf numFmtId="2" fontId="8" fillId="0" borderId="12" xfId="54" applyNumberFormat="1" applyFont="1" applyBorder="1" applyAlignment="1">
      <alignment horizontal="left" vertical="top"/>
      <protection/>
    </xf>
    <xf numFmtId="2" fontId="8" fillId="0" borderId="13" xfId="54" applyNumberFormat="1" applyFont="1" applyBorder="1" applyAlignment="1">
      <alignment horizontal="left" vertical="top"/>
      <protection/>
    </xf>
    <xf numFmtId="2" fontId="8" fillId="0" borderId="0" xfId="54" applyNumberFormat="1" applyFont="1" applyBorder="1" applyAlignment="1">
      <alignment horizontal="left" vertical="top"/>
      <protection/>
    </xf>
    <xf numFmtId="2" fontId="8" fillId="0" borderId="14" xfId="54" applyNumberFormat="1" applyFont="1" applyBorder="1" applyAlignment="1">
      <alignment horizontal="left" vertical="top"/>
      <protection/>
    </xf>
    <xf numFmtId="2" fontId="8" fillId="0" borderId="15" xfId="54" applyNumberFormat="1" applyFont="1" applyBorder="1" applyAlignment="1">
      <alignment horizontal="left" vertical="top"/>
      <protection/>
    </xf>
    <xf numFmtId="2" fontId="8" fillId="0" borderId="16" xfId="54" applyNumberFormat="1" applyFont="1" applyBorder="1" applyAlignment="1">
      <alignment horizontal="left" vertical="top"/>
      <protection/>
    </xf>
    <xf numFmtId="2" fontId="8" fillId="0" borderId="17" xfId="54" applyNumberFormat="1" applyFont="1" applyBorder="1" applyAlignment="1">
      <alignment horizontal="left" vertical="top"/>
      <protection/>
    </xf>
    <xf numFmtId="1" fontId="8" fillId="0" borderId="59" xfId="54" applyNumberFormat="1" applyFill="1" applyBorder="1" applyAlignment="1" applyProtection="1">
      <alignment horizontal="center" vertical="center"/>
      <protection locked="0"/>
    </xf>
    <xf numFmtId="1" fontId="8" fillId="0" borderId="47" xfId="54" applyNumberFormat="1" applyFill="1" applyBorder="1" applyAlignment="1" applyProtection="1">
      <alignment horizontal="center" vertical="center"/>
      <protection locked="0"/>
    </xf>
    <xf numFmtId="1" fontId="8" fillId="0" borderId="97" xfId="54" applyNumberFormat="1" applyFill="1" applyBorder="1" applyAlignment="1" applyProtection="1">
      <alignment horizontal="center" vertical="center"/>
      <protection locked="0"/>
    </xf>
    <xf numFmtId="0" fontId="4" fillId="33" borderId="13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top"/>
      <protection/>
    </xf>
    <xf numFmtId="0" fontId="4" fillId="33" borderId="16" xfId="51" applyFont="1" applyFill="1" applyBorder="1" applyAlignment="1">
      <alignment horizontal="center" vertical="top"/>
      <protection/>
    </xf>
    <xf numFmtId="2" fontId="0" fillId="0" borderId="34" xfId="54" applyNumberFormat="1" applyFont="1" applyBorder="1" applyAlignment="1" applyProtection="1">
      <alignment vertical="center"/>
      <protection locked="0"/>
    </xf>
    <xf numFmtId="2" fontId="0" fillId="0" borderId="34" xfId="54" applyNumberFormat="1" applyFont="1" applyBorder="1" applyAlignment="1" applyProtection="1">
      <alignment horizontal="left" vertical="center"/>
      <protection locked="0"/>
    </xf>
    <xf numFmtId="1" fontId="8" fillId="7" borderId="10" xfId="54" applyNumberFormat="1" applyFill="1" applyBorder="1" applyAlignment="1" applyProtection="1">
      <alignment horizontal="center"/>
      <protection locked="0"/>
    </xf>
    <xf numFmtId="1" fontId="8" fillId="7" borderId="15" xfId="54" applyNumberFormat="1" applyFill="1" applyBorder="1" applyAlignment="1" applyProtection="1">
      <alignment horizontal="center"/>
      <protection locked="0"/>
    </xf>
    <xf numFmtId="2" fontId="0" fillId="0" borderId="48" xfId="54" applyNumberFormat="1" applyFont="1" applyBorder="1" applyAlignment="1" applyProtection="1">
      <alignment vertical="center"/>
      <protection locked="0"/>
    </xf>
    <xf numFmtId="2" fontId="4" fillId="39" borderId="10" xfId="54" applyNumberFormat="1" applyFont="1" applyFill="1" applyBorder="1" applyAlignment="1" applyProtection="1">
      <alignment horizontal="center" vertical="center"/>
      <protection locked="0"/>
    </xf>
    <xf numFmtId="2" fontId="4" fillId="39" borderId="12" xfId="54" applyNumberFormat="1" applyFont="1" applyFill="1" applyBorder="1" applyAlignment="1" applyProtection="1">
      <alignment horizontal="center" vertical="center"/>
      <protection locked="0"/>
    </xf>
    <xf numFmtId="2" fontId="4" fillId="39" borderId="15" xfId="54" applyNumberFormat="1" applyFont="1" applyFill="1" applyBorder="1" applyAlignment="1" applyProtection="1">
      <alignment horizontal="center" vertical="center"/>
      <protection locked="0"/>
    </xf>
    <xf numFmtId="2" fontId="4" fillId="39" borderId="17" xfId="54" applyNumberFormat="1" applyFont="1" applyFill="1" applyBorder="1" applyAlignment="1" applyProtection="1">
      <alignment horizontal="center" vertical="center"/>
      <protection locked="0"/>
    </xf>
    <xf numFmtId="1" fontId="8" fillId="0" borderId="10" xfId="54" applyNumberFormat="1" applyBorder="1" applyAlignment="1" applyProtection="1">
      <alignment horizontal="center"/>
      <protection locked="0"/>
    </xf>
    <xf numFmtId="1" fontId="8" fillId="0" borderId="86" xfId="54" applyNumberFormat="1" applyBorder="1" applyAlignment="1" applyProtection="1">
      <alignment horizontal="center"/>
      <protection locked="0"/>
    </xf>
    <xf numFmtId="194" fontId="4" fillId="39" borderId="62" xfId="54" applyNumberFormat="1" applyFont="1" applyFill="1" applyBorder="1" applyAlignment="1" applyProtection="1">
      <alignment horizontal="center" vertical="center" wrapText="1"/>
      <protection/>
    </xf>
    <xf numFmtId="194" fontId="4" fillId="39" borderId="78" xfId="54" applyNumberFormat="1" applyFont="1" applyFill="1" applyBorder="1" applyAlignment="1" applyProtection="1">
      <alignment horizontal="center" vertical="center" wrapText="1"/>
      <protection/>
    </xf>
    <xf numFmtId="1" fontId="8" fillId="0" borderId="72" xfId="54" applyNumberFormat="1" applyBorder="1" applyAlignment="1" applyProtection="1">
      <alignment horizontal="center"/>
      <protection locked="0"/>
    </xf>
    <xf numFmtId="2" fontId="4" fillId="39" borderId="32" xfId="54" applyNumberFormat="1" applyFont="1" applyFill="1" applyBorder="1" applyAlignment="1" applyProtection="1">
      <alignment horizontal="center" vertical="center" wrapText="1"/>
      <protection locked="0"/>
    </xf>
    <xf numFmtId="194" fontId="4" fillId="39" borderId="34" xfId="54" applyNumberFormat="1" applyFont="1" applyFill="1" applyBorder="1" applyAlignment="1" applyProtection="1">
      <alignment horizontal="center" vertical="center"/>
      <protection/>
    </xf>
    <xf numFmtId="194" fontId="4" fillId="39" borderId="34" xfId="54" applyNumberFormat="1" applyFont="1" applyFill="1" applyBorder="1" applyAlignment="1" applyProtection="1">
      <alignment horizontal="center" vertical="center" wrapText="1"/>
      <protection/>
    </xf>
    <xf numFmtId="194" fontId="4" fillId="39" borderId="98" xfId="54" applyNumberFormat="1" applyFont="1" applyFill="1" applyBorder="1" applyAlignment="1" applyProtection="1">
      <alignment horizontal="center" vertical="center" wrapText="1"/>
      <protection/>
    </xf>
    <xf numFmtId="194" fontId="4" fillId="39" borderId="75" xfId="54" applyNumberFormat="1" applyFont="1" applyFill="1" applyBorder="1" applyAlignment="1" applyProtection="1">
      <alignment horizontal="center" vertical="center" wrapText="1"/>
      <protection/>
    </xf>
    <xf numFmtId="2" fontId="0" fillId="0" borderId="42" xfId="54" applyNumberFormat="1" applyFont="1" applyBorder="1" applyAlignment="1">
      <alignment horizontal="left" vertical="center" wrapText="1"/>
      <protection/>
    </xf>
    <xf numFmtId="2" fontId="0" fillId="0" borderId="33" xfId="54" applyNumberFormat="1" applyFont="1" applyBorder="1" applyAlignment="1">
      <alignment horizontal="left" vertical="center" wrapText="1"/>
      <protection/>
    </xf>
    <xf numFmtId="194" fontId="4" fillId="39" borderId="48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/>
      <protection/>
    </xf>
    <xf numFmtId="1" fontId="8" fillId="0" borderId="99" xfId="54" applyNumberFormat="1" applyBorder="1" applyAlignment="1" applyProtection="1">
      <alignment horizontal="center"/>
      <protection locked="0"/>
    </xf>
    <xf numFmtId="2" fontId="8" fillId="0" borderId="59" xfId="54" applyNumberFormat="1" applyBorder="1" applyAlignment="1">
      <alignment horizontal="center"/>
      <protection/>
    </xf>
    <xf numFmtId="2" fontId="8" fillId="0" borderId="47" xfId="54" applyNumberFormat="1" applyBorder="1" applyAlignment="1">
      <alignment horizontal="center"/>
      <protection/>
    </xf>
    <xf numFmtId="2" fontId="8" fillId="0" borderId="97" xfId="54" applyNumberFormat="1" applyBorder="1" applyAlignment="1">
      <alignment horizontal="center"/>
      <protection/>
    </xf>
    <xf numFmtId="1" fontId="8" fillId="0" borderId="73" xfId="54" applyNumberFormat="1" applyBorder="1" applyAlignment="1" applyProtection="1">
      <alignment horizontal="center"/>
      <protection locked="0"/>
    </xf>
    <xf numFmtId="1" fontId="8" fillId="0" borderId="100" xfId="54" applyNumberFormat="1" applyBorder="1" applyAlignment="1" applyProtection="1">
      <alignment horizontal="center"/>
      <protection locked="0"/>
    </xf>
    <xf numFmtId="0" fontId="4" fillId="0" borderId="47" xfId="51" applyFont="1" applyBorder="1" applyAlignment="1" applyProtection="1">
      <alignment horizontal="left" vertical="center"/>
      <protection/>
    </xf>
    <xf numFmtId="0" fontId="4" fillId="0" borderId="33" xfId="51" applyFont="1" applyBorder="1" applyAlignment="1" applyProtection="1">
      <alignment horizontal="left" vertical="center"/>
      <protection/>
    </xf>
    <xf numFmtId="2" fontId="4" fillId="39" borderId="77" xfId="54" applyNumberFormat="1" applyFont="1" applyFill="1" applyBorder="1" applyAlignment="1" applyProtection="1">
      <alignment horizontal="center" vertical="center"/>
      <protection locked="0"/>
    </xf>
    <xf numFmtId="2" fontId="4" fillId="39" borderId="32" xfId="54" applyNumberFormat="1" applyFont="1" applyFill="1" applyBorder="1" applyAlignment="1" applyProtection="1">
      <alignment horizontal="center" vertical="center"/>
      <protection locked="0"/>
    </xf>
    <xf numFmtId="0" fontId="16" fillId="0" borderId="42" xfId="51" applyFont="1" applyFill="1" applyBorder="1" applyAlignment="1">
      <alignment horizontal="left" vertical="center" wrapText="1"/>
      <protection/>
    </xf>
    <xf numFmtId="0" fontId="16" fillId="0" borderId="47" xfId="51" applyFont="1" applyFill="1" applyBorder="1" applyAlignment="1">
      <alignment horizontal="left" vertical="center" wrapText="1"/>
      <protection/>
    </xf>
    <xf numFmtId="0" fontId="16" fillId="0" borderId="97" xfId="51" applyFont="1" applyFill="1" applyBorder="1" applyAlignment="1">
      <alignment horizontal="left" vertical="center" wrapText="1"/>
      <protection/>
    </xf>
    <xf numFmtId="0" fontId="16" fillId="0" borderId="42" xfId="51" applyFont="1" applyFill="1" applyBorder="1" applyAlignment="1">
      <alignment horizontal="left" vertical="center"/>
      <protection/>
    </xf>
    <xf numFmtId="0" fontId="16" fillId="0" borderId="47" xfId="51" applyFont="1" applyFill="1" applyBorder="1" applyAlignment="1">
      <alignment horizontal="left" vertical="center"/>
      <protection/>
    </xf>
    <xf numFmtId="0" fontId="16" fillId="0" borderId="97" xfId="51" applyFont="1" applyFill="1" applyBorder="1" applyAlignment="1">
      <alignment horizontal="left" vertical="center"/>
      <protection/>
    </xf>
    <xf numFmtId="2" fontId="8" fillId="0" borderId="11" xfId="54" applyNumberFormat="1" applyFont="1" applyBorder="1" applyAlignment="1">
      <alignment horizontal="center" vertical="center"/>
      <protection/>
    </xf>
    <xf numFmtId="2" fontId="8" fillId="0" borderId="12" xfId="54" applyNumberFormat="1" applyFont="1" applyBorder="1" applyAlignment="1">
      <alignment horizontal="center" vertical="center"/>
      <protection/>
    </xf>
    <xf numFmtId="0" fontId="4" fillId="33" borderId="70" xfId="51" applyFont="1" applyFill="1" applyBorder="1" applyAlignment="1">
      <alignment horizontal="center" vertical="top"/>
      <protection/>
    </xf>
    <xf numFmtId="0" fontId="23" fillId="0" borderId="32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62" xfId="0" applyFont="1" applyFill="1" applyBorder="1" applyAlignment="1">
      <alignment horizontal="left" vertical="center" wrapText="1"/>
    </xf>
    <xf numFmtId="0" fontId="22" fillId="0" borderId="101" xfId="0" applyFont="1" applyBorder="1" applyAlignment="1">
      <alignment horizontal="left" vertical="center" wrapText="1"/>
    </xf>
    <xf numFmtId="0" fontId="22" fillId="0" borderId="102" xfId="0" applyFont="1" applyBorder="1" applyAlignment="1">
      <alignment horizontal="left" vertical="center" wrapText="1"/>
    </xf>
    <xf numFmtId="0" fontId="22" fillId="0" borderId="103" xfId="0" applyFont="1" applyBorder="1" applyAlignment="1">
      <alignment horizontal="left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06" fontId="11" fillId="0" borderId="0" xfId="54" applyNumberFormat="1" applyFont="1" applyAlignment="1">
      <alignment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7 2" xfId="53"/>
    <cellStyle name="Normal_Plan1" xfId="54"/>
    <cellStyle name="Nota" xfId="55"/>
    <cellStyle name="Percent" xfId="56"/>
    <cellStyle name="Porcentagem 2" xfId="57"/>
    <cellStyle name="Porcentagem 2 2" xfId="58"/>
    <cellStyle name="Porcentagem 3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0</xdr:col>
      <xdr:colOff>638175</xdr:colOff>
      <xdr:row>0</xdr:row>
      <xdr:rowOff>714375</xdr:rowOff>
    </xdr:to>
    <xdr:pic>
      <xdr:nvPicPr>
        <xdr:cNvPr id="1" name="Picture 1" descr="LOGOMARCA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22</xdr:row>
      <xdr:rowOff>47625</xdr:rowOff>
    </xdr:from>
    <xdr:to>
      <xdr:col>1</xdr:col>
      <xdr:colOff>2552700</xdr:colOff>
      <xdr:row>26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6581775"/>
          <a:ext cx="1866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38</xdr:row>
      <xdr:rowOff>190500</xdr:rowOff>
    </xdr:from>
    <xdr:to>
      <xdr:col>1</xdr:col>
      <xdr:colOff>2667000</xdr:colOff>
      <xdr:row>43</xdr:row>
      <xdr:rowOff>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068705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1" name="Line 20"/>
        <xdr:cNvSpPr>
          <a:spLocks/>
        </xdr:cNvSpPr>
      </xdr:nvSpPr>
      <xdr:spPr>
        <a:xfrm>
          <a:off x="180594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2" name="Line 21"/>
        <xdr:cNvSpPr>
          <a:spLocks/>
        </xdr:cNvSpPr>
      </xdr:nvSpPr>
      <xdr:spPr>
        <a:xfrm>
          <a:off x="180594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" name="Line 23"/>
        <xdr:cNvSpPr>
          <a:spLocks/>
        </xdr:cNvSpPr>
      </xdr:nvSpPr>
      <xdr:spPr>
        <a:xfrm flipV="1">
          <a:off x="180594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28575</xdr:rowOff>
    </xdr:from>
    <xdr:to>
      <xdr:col>2</xdr:col>
      <xdr:colOff>657225</xdr:colOff>
      <xdr:row>4</xdr:row>
      <xdr:rowOff>95250</xdr:rowOff>
    </xdr:to>
    <xdr:pic>
      <xdr:nvPicPr>
        <xdr:cNvPr id="4" name="Picture 1" descr="LOGOMARCA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20</xdr:row>
      <xdr:rowOff>133350</xdr:rowOff>
    </xdr:from>
    <xdr:to>
      <xdr:col>9</xdr:col>
      <xdr:colOff>838200</xdr:colOff>
      <xdr:row>22</xdr:row>
      <xdr:rowOff>200025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7353300"/>
          <a:ext cx="1876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1076325</xdr:colOff>
      <xdr:row>67</xdr:row>
      <xdr:rowOff>104775</xdr:rowOff>
    </xdr:from>
    <xdr:to>
      <xdr:col>27</xdr:col>
      <xdr:colOff>781050</xdr:colOff>
      <xdr:row>73</xdr:row>
      <xdr:rowOff>47625</xdr:rowOff>
    </xdr:to>
    <xdr:pic>
      <xdr:nvPicPr>
        <xdr:cNvPr id="6" name="Imagem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17325" y="18726150"/>
          <a:ext cx="1866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866775</xdr:colOff>
      <xdr:row>57</xdr:row>
      <xdr:rowOff>133350</xdr:rowOff>
    </xdr:from>
    <xdr:ext cx="3228975" cy="628650"/>
    <xdr:sp>
      <xdr:nvSpPr>
        <xdr:cNvPr id="7" name="CaixaDeTexto 1"/>
        <xdr:cNvSpPr txBox="1">
          <a:spLocks noChangeArrowheads="1"/>
        </xdr:cNvSpPr>
      </xdr:nvSpPr>
      <xdr:spPr>
        <a:xfrm>
          <a:off x="1838325" y="17002125"/>
          <a:ext cx="32289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VENÂNCIO GUIMARÃES DE BRITTO SOUZA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CIVIL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CREA-ES 050215/D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3</xdr:col>
      <xdr:colOff>438150</xdr:colOff>
      <xdr:row>53</xdr:row>
      <xdr:rowOff>152400</xdr:rowOff>
    </xdr:from>
    <xdr:to>
      <xdr:col>4</xdr:col>
      <xdr:colOff>476250</xdr:colOff>
      <xdr:row>59</xdr:row>
      <xdr:rowOff>114300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16144875"/>
          <a:ext cx="1866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80</xdr:row>
      <xdr:rowOff>19050</xdr:rowOff>
    </xdr:from>
    <xdr:to>
      <xdr:col>4</xdr:col>
      <xdr:colOff>114300</xdr:colOff>
      <xdr:row>86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954500"/>
          <a:ext cx="1866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Normal="75" zoomScaleSheetLayoutView="100" zoomScalePageLayoutView="0" workbookViewId="0" topLeftCell="A7">
      <selection activeCell="B14" sqref="B14"/>
    </sheetView>
  </sheetViews>
  <sheetFormatPr defaultColWidth="9.140625" defaultRowHeight="12.75"/>
  <cols>
    <col min="1" max="1" width="9.8515625" style="114" customWidth="1"/>
    <col min="2" max="2" width="53.28125" style="106" customWidth="1"/>
    <col min="3" max="3" width="14.421875" style="106" customWidth="1"/>
    <col min="4" max="4" width="23.7109375" style="106" customWidth="1"/>
    <col min="5" max="5" width="14.421875" style="106" customWidth="1"/>
    <col min="6" max="6" width="20.7109375" style="106" customWidth="1"/>
    <col min="7" max="7" width="17.28125" style="106" customWidth="1"/>
    <col min="8" max="8" width="3.28125" style="106" customWidth="1"/>
    <col min="9" max="9" width="12.8515625" style="106" customWidth="1"/>
    <col min="10" max="10" width="2.57421875" style="106" customWidth="1"/>
    <col min="11" max="11" width="2.7109375" style="106" customWidth="1"/>
    <col min="12" max="12" width="18.7109375" style="106" customWidth="1"/>
    <col min="13" max="13" width="2.140625" style="106" customWidth="1"/>
    <col min="14" max="14" width="12.28125" style="106" customWidth="1"/>
    <col min="15" max="15" width="2.421875" style="106" customWidth="1"/>
    <col min="16" max="17" width="2.57421875" style="106" customWidth="1"/>
    <col min="18" max="18" width="2.421875" style="106" customWidth="1"/>
    <col min="19" max="19" width="3.421875" style="106" customWidth="1"/>
    <col min="20" max="20" width="2.7109375" style="106" customWidth="1"/>
    <col min="21" max="21" width="17.00390625" style="106" customWidth="1"/>
    <col min="22" max="22" width="9.140625" style="106" customWidth="1"/>
    <col min="23" max="16384" width="9.140625" style="1" customWidth="1"/>
  </cols>
  <sheetData>
    <row r="1" spans="1:22" s="4" customFormat="1" ht="60" customHeight="1">
      <c r="A1" s="233"/>
      <c r="B1" s="234" t="s">
        <v>46</v>
      </c>
      <c r="C1" s="389" t="s">
        <v>149</v>
      </c>
      <c r="D1" s="390"/>
      <c r="E1" s="390"/>
      <c r="F1" s="390"/>
      <c r="G1" s="183" t="s">
        <v>176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7" ht="15.75" customHeight="1">
      <c r="A2" s="391" t="s">
        <v>34</v>
      </c>
      <c r="B2" s="392"/>
      <c r="C2" s="393"/>
      <c r="D2" s="393"/>
      <c r="E2" s="393"/>
      <c r="F2" s="393"/>
      <c r="G2" s="394"/>
    </row>
    <row r="3" spans="1:22" s="2" customFormat="1" ht="15" customHeight="1">
      <c r="A3" s="395" t="s">
        <v>104</v>
      </c>
      <c r="B3" s="396"/>
      <c r="C3" s="401" t="s">
        <v>105</v>
      </c>
      <c r="D3" s="402"/>
      <c r="E3" s="402"/>
      <c r="F3" s="403"/>
      <c r="G3" s="184" t="s">
        <v>100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7" ht="6" customHeight="1">
      <c r="A4" s="397"/>
      <c r="B4" s="398"/>
      <c r="C4" s="398"/>
      <c r="D4" s="398"/>
      <c r="E4" s="398"/>
      <c r="F4" s="398"/>
      <c r="G4" s="399"/>
    </row>
    <row r="5" spans="1:22" s="3" customFormat="1" ht="18" customHeight="1">
      <c r="A5" s="369" t="s">
        <v>103</v>
      </c>
      <c r="B5" s="370"/>
      <c r="C5" s="404" t="s">
        <v>47</v>
      </c>
      <c r="D5" s="405"/>
      <c r="E5" s="405"/>
      <c r="F5" s="405"/>
      <c r="G5" s="406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7" ht="19.5" customHeight="1">
      <c r="A6" s="369" t="s">
        <v>101</v>
      </c>
      <c r="B6" s="370"/>
      <c r="C6" s="407" t="s">
        <v>36</v>
      </c>
      <c r="D6" s="408"/>
      <c r="E6" s="408"/>
      <c r="F6" s="408"/>
      <c r="G6" s="409"/>
    </row>
    <row r="7" spans="1:7" ht="5.25" customHeight="1">
      <c r="A7" s="355"/>
      <c r="B7" s="356"/>
      <c r="C7" s="356"/>
      <c r="D7" s="356"/>
      <c r="E7" s="356"/>
      <c r="F7" s="356"/>
      <c r="G7" s="357"/>
    </row>
    <row r="8" spans="1:22" s="3" customFormat="1" ht="19.5" customHeight="1">
      <c r="A8" s="383" t="s">
        <v>183</v>
      </c>
      <c r="B8" s="384"/>
      <c r="C8" s="371" t="s">
        <v>180</v>
      </c>
      <c r="D8" s="372"/>
      <c r="E8" s="372"/>
      <c r="F8" s="372"/>
      <c r="G8" s="373"/>
      <c r="H8" s="108"/>
      <c r="I8" s="176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3" customFormat="1" ht="6" customHeight="1">
      <c r="A9" s="385"/>
      <c r="B9" s="372"/>
      <c r="C9" s="372"/>
      <c r="D9" s="372"/>
      <c r="E9" s="372"/>
      <c r="F9" s="372"/>
      <c r="G9" s="373"/>
      <c r="H9" s="108"/>
      <c r="I9" s="176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22" ht="24" customHeight="1">
      <c r="A10" s="185"/>
      <c r="B10" s="109" t="s">
        <v>1</v>
      </c>
      <c r="C10" s="232" t="s">
        <v>0</v>
      </c>
      <c r="D10" s="94" t="s">
        <v>38</v>
      </c>
      <c r="E10" s="94" t="s">
        <v>37</v>
      </c>
      <c r="F10" s="95" t="s">
        <v>106</v>
      </c>
      <c r="G10" s="186" t="s">
        <v>29</v>
      </c>
      <c r="I10" s="175"/>
      <c r="S10" s="107"/>
      <c r="T10" s="107"/>
      <c r="U10" s="107"/>
      <c r="V10" s="107"/>
    </row>
    <row r="11" spans="1:22" ht="15" customHeight="1">
      <c r="A11" s="187">
        <v>1</v>
      </c>
      <c r="B11" s="119" t="s">
        <v>39</v>
      </c>
      <c r="C11" s="116"/>
      <c r="D11" s="120"/>
      <c r="E11" s="120"/>
      <c r="F11" s="120"/>
      <c r="G11" s="188"/>
      <c r="I11" s="175">
        <v>1.2643</v>
      </c>
      <c r="S11" s="107"/>
      <c r="T11" s="107"/>
      <c r="U11" s="107"/>
      <c r="V11" s="107"/>
    </row>
    <row r="12" spans="1:22" ht="15.75" customHeight="1">
      <c r="A12" s="189" t="s">
        <v>30</v>
      </c>
      <c r="B12" s="121" t="s">
        <v>185</v>
      </c>
      <c r="C12" s="122" t="s">
        <v>32</v>
      </c>
      <c r="D12" s="180" t="s">
        <v>109</v>
      </c>
      <c r="E12" s="181">
        <v>3.6</v>
      </c>
      <c r="F12" s="160">
        <f>ROUND(I12*$I$11,2)</f>
        <v>609.52</v>
      </c>
      <c r="G12" s="190">
        <f>ROUND(E12*F12,2)</f>
        <v>2194.27</v>
      </c>
      <c r="I12" s="175">
        <v>482.1</v>
      </c>
      <c r="S12" s="107"/>
      <c r="T12" s="107"/>
      <c r="U12" s="152"/>
      <c r="V12" s="107"/>
    </row>
    <row r="13" spans="1:22" s="6" customFormat="1" ht="27" customHeight="1">
      <c r="A13" s="191" t="s">
        <v>31</v>
      </c>
      <c r="B13" s="162" t="s">
        <v>113</v>
      </c>
      <c r="C13" s="151" t="s">
        <v>32</v>
      </c>
      <c r="D13" s="163" t="s">
        <v>111</v>
      </c>
      <c r="E13" s="147">
        <v>47425</v>
      </c>
      <c r="F13" s="160">
        <f>ROUND(I13*$I$11,2)</f>
        <v>0.1</v>
      </c>
      <c r="G13" s="190">
        <f>ROUND(E13*F13,2)</f>
        <v>4742.5</v>
      </c>
      <c r="H13" s="110"/>
      <c r="I13" s="177">
        <v>0.08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53"/>
      <c r="T13" s="154"/>
      <c r="U13" s="152"/>
      <c r="V13" s="154"/>
    </row>
    <row r="14" spans="1:22" ht="84" customHeight="1">
      <c r="A14" s="189" t="s">
        <v>49</v>
      </c>
      <c r="B14" s="161" t="s">
        <v>114</v>
      </c>
      <c r="C14" s="93" t="s">
        <v>2</v>
      </c>
      <c r="D14" s="115" t="s">
        <v>128</v>
      </c>
      <c r="E14" s="147">
        <v>315</v>
      </c>
      <c r="F14" s="160">
        <f>ROUND(I14*$I$11,2)</f>
        <v>9.76</v>
      </c>
      <c r="G14" s="190">
        <f>ROUND(E14*F14,2)</f>
        <v>3074.4</v>
      </c>
      <c r="H14" s="111"/>
      <c r="I14" s="175">
        <v>7.72</v>
      </c>
      <c r="J14" s="111"/>
      <c r="K14" s="111"/>
      <c r="L14" s="111"/>
      <c r="M14" s="111"/>
      <c r="N14" s="313">
        <f>E14-315</f>
        <v>0</v>
      </c>
      <c r="O14" s="111"/>
      <c r="P14" s="111"/>
      <c r="Q14" s="111"/>
      <c r="R14" s="111"/>
      <c r="S14" s="155"/>
      <c r="T14" s="107"/>
      <c r="U14" s="156"/>
      <c r="V14" s="107"/>
    </row>
    <row r="15" spans="1:22" ht="16.5" customHeight="1">
      <c r="A15" s="192"/>
      <c r="B15" s="341" t="s">
        <v>33</v>
      </c>
      <c r="C15" s="166"/>
      <c r="D15" s="117"/>
      <c r="E15" s="117"/>
      <c r="F15" s="117"/>
      <c r="G15" s="193">
        <f>SUM(G12:G14)</f>
        <v>10011.17</v>
      </c>
      <c r="H15" s="111"/>
      <c r="I15" s="175"/>
      <c r="J15" s="111"/>
      <c r="K15" s="111"/>
      <c r="L15" s="111"/>
      <c r="M15" s="111"/>
      <c r="N15" s="313"/>
      <c r="O15" s="111"/>
      <c r="P15" s="111"/>
      <c r="Q15" s="111"/>
      <c r="R15" s="111"/>
      <c r="S15" s="155"/>
      <c r="T15" s="107"/>
      <c r="U15" s="156"/>
      <c r="V15" s="107"/>
    </row>
    <row r="16" spans="1:22" ht="18" customHeight="1">
      <c r="A16" s="187">
        <v>2</v>
      </c>
      <c r="B16" s="164" t="s">
        <v>178</v>
      </c>
      <c r="C16" s="167"/>
      <c r="D16" s="165"/>
      <c r="E16" s="120"/>
      <c r="F16" s="120"/>
      <c r="G16" s="188"/>
      <c r="H16" s="111"/>
      <c r="I16" s="175"/>
      <c r="J16" s="111"/>
      <c r="K16" s="111"/>
      <c r="L16" s="111"/>
      <c r="M16" s="111"/>
      <c r="N16" s="313"/>
      <c r="O16" s="111"/>
      <c r="P16" s="111"/>
      <c r="Q16" s="111"/>
      <c r="R16" s="111"/>
      <c r="S16" s="155"/>
      <c r="T16" s="107"/>
      <c r="U16" s="156"/>
      <c r="V16" s="107"/>
    </row>
    <row r="17" spans="1:22" s="312" customFormat="1" ht="45" customHeight="1">
      <c r="A17" s="314" t="s">
        <v>107</v>
      </c>
      <c r="B17" s="315" t="s">
        <v>190</v>
      </c>
      <c r="C17" s="316" t="s">
        <v>194</v>
      </c>
      <c r="D17" s="317" t="s">
        <v>189</v>
      </c>
      <c r="E17" s="181">
        <v>81468.73</v>
      </c>
      <c r="F17" s="160">
        <f>ROUND(I17*$I$11,2)</f>
        <v>1.16</v>
      </c>
      <c r="G17" s="190">
        <f>ROUND(E17*F17,2)</f>
        <v>94503.73</v>
      </c>
      <c r="H17" s="307"/>
      <c r="I17" s="352">
        <v>0.92</v>
      </c>
      <c r="J17" s="307"/>
      <c r="K17" s="307"/>
      <c r="L17" s="307"/>
      <c r="M17" s="307"/>
      <c r="N17" s="307"/>
      <c r="O17" s="307"/>
      <c r="P17" s="307"/>
      <c r="Q17" s="307"/>
      <c r="R17" s="307"/>
      <c r="S17" s="309"/>
      <c r="T17" s="310"/>
      <c r="U17" s="311"/>
      <c r="V17" s="310"/>
    </row>
    <row r="18" spans="1:22" s="312" customFormat="1" ht="45" customHeight="1">
      <c r="A18" s="314" t="s">
        <v>188</v>
      </c>
      <c r="B18" s="315" t="s">
        <v>184</v>
      </c>
      <c r="C18" s="316" t="s">
        <v>32</v>
      </c>
      <c r="D18" s="317" t="s">
        <v>109</v>
      </c>
      <c r="E18" s="181">
        <v>47425</v>
      </c>
      <c r="F18" s="160">
        <f>ROUND(I18*$I$11,2)</f>
        <v>6.65</v>
      </c>
      <c r="G18" s="318">
        <f>ROUND(E18*F18,2)</f>
        <v>315376.25</v>
      </c>
      <c r="H18" s="307"/>
      <c r="I18" s="308">
        <v>5.26</v>
      </c>
      <c r="J18" s="307"/>
      <c r="K18" s="307"/>
      <c r="L18" s="354">
        <f>G17+G18</f>
        <v>409879.98</v>
      </c>
      <c r="M18" s="307"/>
      <c r="N18" s="307"/>
      <c r="O18" s="307"/>
      <c r="P18" s="307"/>
      <c r="Q18" s="307"/>
      <c r="R18" s="307"/>
      <c r="S18" s="309"/>
      <c r="T18" s="310"/>
      <c r="U18" s="311"/>
      <c r="V18" s="310"/>
    </row>
    <row r="19" spans="1:22" ht="12.75">
      <c r="A19" s="192"/>
      <c r="B19" s="123" t="s">
        <v>108</v>
      </c>
      <c r="C19" s="166"/>
      <c r="D19" s="117"/>
      <c r="E19" s="123"/>
      <c r="F19" s="117"/>
      <c r="G19" s="193">
        <f>SUM(G17:G18)</f>
        <v>409879.98</v>
      </c>
      <c r="H19" s="111"/>
      <c r="I19" s="159"/>
      <c r="J19" s="159"/>
      <c r="K19" s="159"/>
      <c r="L19" s="111"/>
      <c r="M19" s="111"/>
      <c r="N19" s="111"/>
      <c r="O19" s="111"/>
      <c r="P19" s="111"/>
      <c r="Q19" s="111"/>
      <c r="R19" s="111"/>
      <c r="S19" s="155"/>
      <c r="T19" s="107"/>
      <c r="U19" s="156"/>
      <c r="V19" s="107"/>
    </row>
    <row r="20" spans="1:22" ht="15.75" customHeight="1">
      <c r="A20" s="187">
        <v>3</v>
      </c>
      <c r="B20" s="164" t="s">
        <v>78</v>
      </c>
      <c r="C20" s="167"/>
      <c r="D20" s="165"/>
      <c r="E20" s="120"/>
      <c r="F20" s="120"/>
      <c r="G20" s="188"/>
      <c r="H20" s="111"/>
      <c r="I20" s="159"/>
      <c r="J20" s="159"/>
      <c r="K20" s="159"/>
      <c r="L20" s="111"/>
      <c r="M20" s="111"/>
      <c r="N20" s="111"/>
      <c r="O20" s="111"/>
      <c r="P20" s="111"/>
      <c r="Q20" s="111"/>
      <c r="R20" s="111"/>
      <c r="S20" s="155"/>
      <c r="T20" s="107"/>
      <c r="U20" s="156"/>
      <c r="V20" s="107"/>
    </row>
    <row r="21" spans="1:22" ht="15.75" customHeight="1">
      <c r="A21" s="194" t="s">
        <v>177</v>
      </c>
      <c r="B21" s="168" t="s">
        <v>186</v>
      </c>
      <c r="C21" s="169" t="s">
        <v>79</v>
      </c>
      <c r="D21" s="170" t="s">
        <v>109</v>
      </c>
      <c r="E21" s="171">
        <v>1</v>
      </c>
      <c r="F21" s="160">
        <f>ROUND(I21*$I$11,2)</f>
        <v>16400.3</v>
      </c>
      <c r="G21" s="195">
        <f>(E21*F21)</f>
        <v>16400.3</v>
      </c>
      <c r="H21" s="111"/>
      <c r="I21" s="353">
        <f>'COMPOSIÇÃO DE CUSTO'!$C$75</f>
        <v>12971.84</v>
      </c>
      <c r="J21" s="118"/>
      <c r="K21" s="118"/>
      <c r="L21" s="111"/>
      <c r="M21" s="111"/>
      <c r="N21" s="111"/>
      <c r="O21" s="111"/>
      <c r="P21" s="111"/>
      <c r="Q21" s="111"/>
      <c r="R21" s="111"/>
      <c r="S21" s="155"/>
      <c r="T21" s="107"/>
      <c r="U21" s="152"/>
      <c r="V21" s="107"/>
    </row>
    <row r="22" spans="1:22" ht="15" customHeight="1">
      <c r="A22" s="196"/>
      <c r="B22" s="172" t="s">
        <v>179</v>
      </c>
      <c r="C22" s="173"/>
      <c r="D22" s="172"/>
      <c r="E22" s="172"/>
      <c r="F22" s="172"/>
      <c r="G22" s="197">
        <f>G21</f>
        <v>16400.3</v>
      </c>
      <c r="I22" s="112"/>
      <c r="S22" s="107"/>
      <c r="T22" s="107"/>
      <c r="U22" s="107"/>
      <c r="V22" s="107"/>
    </row>
    <row r="23" spans="1:15" ht="15" customHeight="1">
      <c r="A23" s="365"/>
      <c r="B23" s="366"/>
      <c r="C23" s="366"/>
      <c r="D23" s="366"/>
      <c r="E23" s="366"/>
      <c r="F23" s="174" t="s">
        <v>3</v>
      </c>
      <c r="G23" s="197">
        <f>G19+G22+G15</f>
        <v>436291.44999999995</v>
      </c>
      <c r="I23" s="400"/>
      <c r="J23" s="400"/>
      <c r="K23" s="400"/>
      <c r="L23" s="400"/>
      <c r="M23" s="400"/>
      <c r="N23" s="400"/>
      <c r="O23" s="400"/>
    </row>
    <row r="24" spans="1:7" ht="39" customHeight="1">
      <c r="A24" s="367"/>
      <c r="B24" s="368"/>
      <c r="C24" s="368"/>
      <c r="D24" s="368"/>
      <c r="E24" s="368"/>
      <c r="F24" s="360" t="s">
        <v>175</v>
      </c>
      <c r="G24" s="361"/>
    </row>
    <row r="25" spans="1:7" ht="21.75" customHeight="1">
      <c r="A25" s="198"/>
      <c r="B25" s="104"/>
      <c r="C25" s="104"/>
      <c r="D25" s="104"/>
      <c r="E25" s="104"/>
      <c r="F25" s="358"/>
      <c r="G25" s="359"/>
    </row>
    <row r="26" spans="1:7" ht="15" customHeight="1">
      <c r="A26" s="198"/>
      <c r="B26" s="157" t="s">
        <v>159</v>
      </c>
      <c r="C26" s="5"/>
      <c r="D26" s="5"/>
      <c r="E26" s="5"/>
      <c r="F26" s="107"/>
      <c r="G26" s="203"/>
    </row>
    <row r="27" spans="1:7" ht="18" customHeight="1" thickBot="1">
      <c r="A27" s="199"/>
      <c r="B27" s="179" t="s">
        <v>162</v>
      </c>
      <c r="C27" s="200"/>
      <c r="D27" s="200"/>
      <c r="E27" s="200"/>
      <c r="F27" s="386"/>
      <c r="G27" s="387"/>
    </row>
    <row r="28" spans="1:7" ht="18.75" customHeight="1">
      <c r="A28" s="377" t="s">
        <v>102</v>
      </c>
      <c r="B28" s="378"/>
      <c r="C28" s="378"/>
      <c r="D28" s="378"/>
      <c r="E28" s="378"/>
      <c r="F28" s="378"/>
      <c r="G28" s="379"/>
    </row>
    <row r="29" spans="1:7" ht="15" customHeight="1">
      <c r="A29" s="380"/>
      <c r="B29" s="381"/>
      <c r="C29" s="381"/>
      <c r="D29" s="381"/>
      <c r="E29" s="381"/>
      <c r="F29" s="381"/>
      <c r="G29" s="382"/>
    </row>
    <row r="30" spans="1:7" ht="25.5" customHeight="1">
      <c r="A30" s="374" t="s">
        <v>135</v>
      </c>
      <c r="B30" s="375"/>
      <c r="C30" s="375"/>
      <c r="D30" s="375"/>
      <c r="E30" s="375"/>
      <c r="F30" s="375"/>
      <c r="G30" s="376"/>
    </row>
    <row r="31" spans="1:7" ht="19.5" customHeight="1">
      <c r="A31" s="362" t="s">
        <v>136</v>
      </c>
      <c r="B31" s="363"/>
      <c r="C31" s="363"/>
      <c r="D31" s="363"/>
      <c r="E31" s="363"/>
      <c r="F31" s="363"/>
      <c r="G31" s="364"/>
    </row>
    <row r="32" spans="1:7" ht="22.5" customHeight="1">
      <c r="A32" s="362" t="s">
        <v>137</v>
      </c>
      <c r="B32" s="363"/>
      <c r="C32" s="363"/>
      <c r="D32" s="363"/>
      <c r="E32" s="363"/>
      <c r="F32" s="363"/>
      <c r="G32" s="364"/>
    </row>
    <row r="33" spans="1:30" ht="20.25" customHeight="1">
      <c r="A33" s="362" t="s">
        <v>138</v>
      </c>
      <c r="B33" s="363"/>
      <c r="C33" s="363"/>
      <c r="D33" s="363"/>
      <c r="E33" s="363"/>
      <c r="F33" s="363"/>
      <c r="G33" s="364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</row>
    <row r="34" spans="1:30" ht="20.25" customHeight="1">
      <c r="A34" s="362" t="s">
        <v>150</v>
      </c>
      <c r="B34" s="363"/>
      <c r="C34" s="363"/>
      <c r="D34" s="363"/>
      <c r="E34" s="363"/>
      <c r="F34" s="363"/>
      <c r="G34" s="364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</row>
    <row r="35" spans="1:7" ht="14.25" customHeight="1">
      <c r="A35" s="362"/>
      <c r="B35" s="363"/>
      <c r="C35" s="363"/>
      <c r="D35" s="363"/>
      <c r="E35" s="363"/>
      <c r="F35" s="363"/>
      <c r="G35" s="364"/>
    </row>
    <row r="36" spans="1:7" ht="15.75" customHeight="1">
      <c r="A36" s="362" t="s">
        <v>40</v>
      </c>
      <c r="B36" s="363"/>
      <c r="C36" s="363"/>
      <c r="D36" s="363"/>
      <c r="E36" s="363"/>
      <c r="F36" s="363"/>
      <c r="G36" s="364"/>
    </row>
    <row r="37" spans="1:7" ht="15.75" customHeight="1">
      <c r="A37" s="362" t="s">
        <v>146</v>
      </c>
      <c r="B37" s="363"/>
      <c r="C37" s="363"/>
      <c r="D37" s="363"/>
      <c r="E37" s="363"/>
      <c r="F37" s="363"/>
      <c r="G37" s="364"/>
    </row>
    <row r="38" spans="1:7" ht="15.75" customHeight="1">
      <c r="A38" s="362" t="s">
        <v>148</v>
      </c>
      <c r="B38" s="363"/>
      <c r="C38" s="363"/>
      <c r="D38" s="363"/>
      <c r="E38" s="363"/>
      <c r="F38" s="363"/>
      <c r="G38" s="364"/>
    </row>
    <row r="39" spans="1:7" ht="15.75" customHeight="1">
      <c r="A39" s="362" t="s">
        <v>147</v>
      </c>
      <c r="B39" s="363"/>
      <c r="C39" s="363"/>
      <c r="D39" s="363"/>
      <c r="E39" s="363"/>
      <c r="F39" s="363"/>
      <c r="G39" s="364"/>
    </row>
    <row r="40" spans="1:7" ht="15.75" customHeight="1">
      <c r="A40" s="201"/>
      <c r="B40" s="113"/>
      <c r="C40" s="113"/>
      <c r="D40" s="113"/>
      <c r="E40" s="113"/>
      <c r="F40" s="113"/>
      <c r="G40" s="202"/>
    </row>
    <row r="41" spans="1:7" ht="40.5" customHeight="1">
      <c r="A41" s="201"/>
      <c r="B41" s="113"/>
      <c r="C41" s="113"/>
      <c r="D41" s="113"/>
      <c r="E41" s="113"/>
      <c r="F41" s="113"/>
      <c r="G41" s="202"/>
    </row>
    <row r="42" spans="1:7" ht="16.5" customHeight="1">
      <c r="A42" s="198"/>
      <c r="B42" s="104"/>
      <c r="C42" s="104"/>
      <c r="D42" s="104"/>
      <c r="E42" s="104"/>
      <c r="F42" s="107"/>
      <c r="G42" s="203"/>
    </row>
    <row r="43" spans="1:7" ht="16.5" customHeight="1">
      <c r="A43" s="198"/>
      <c r="B43" s="157" t="s">
        <v>159</v>
      </c>
      <c r="C43" s="5"/>
      <c r="D43" s="5"/>
      <c r="E43" s="5"/>
      <c r="F43" s="360" t="s">
        <v>174</v>
      </c>
      <c r="G43" s="361"/>
    </row>
    <row r="44" spans="1:7" ht="16.5" customHeight="1" thickBot="1">
      <c r="A44" s="199"/>
      <c r="B44" s="179" t="s">
        <v>162</v>
      </c>
      <c r="C44" s="200"/>
      <c r="D44" s="200"/>
      <c r="E44" s="200"/>
      <c r="F44" s="386"/>
      <c r="G44" s="387"/>
    </row>
  </sheetData>
  <sheetProtection/>
  <mergeCells count="33">
    <mergeCell ref="H33:AD33"/>
    <mergeCell ref="C1:F1"/>
    <mergeCell ref="A2:G2"/>
    <mergeCell ref="A3:B3"/>
    <mergeCell ref="A4:G4"/>
    <mergeCell ref="I23:O23"/>
    <mergeCell ref="C3:F3"/>
    <mergeCell ref="F27:G27"/>
    <mergeCell ref="C5:G5"/>
    <mergeCell ref="C6:G6"/>
    <mergeCell ref="F44:G44"/>
    <mergeCell ref="A37:G37"/>
    <mergeCell ref="A33:G33"/>
    <mergeCell ref="A35:G35"/>
    <mergeCell ref="A36:G36"/>
    <mergeCell ref="A38:G38"/>
    <mergeCell ref="A5:B5"/>
    <mergeCell ref="A6:B6"/>
    <mergeCell ref="C8:G8"/>
    <mergeCell ref="A31:G31"/>
    <mergeCell ref="A30:G30"/>
    <mergeCell ref="A32:G32"/>
    <mergeCell ref="A28:G29"/>
    <mergeCell ref="A8:B8"/>
    <mergeCell ref="A9:G9"/>
    <mergeCell ref="A7:G7"/>
    <mergeCell ref="F25:G25"/>
    <mergeCell ref="F24:G24"/>
    <mergeCell ref="F43:G43"/>
    <mergeCell ref="A39:G39"/>
    <mergeCell ref="A34:G34"/>
    <mergeCell ref="A23:E24"/>
  </mergeCells>
  <printOptions/>
  <pageMargins left="0.23622047244094488" right="0.23622047244094488" top="0.3937007874015748" bottom="0.3937007874015748" header="0" footer="0.31496062992125984"/>
  <pageSetup fitToHeight="1" fitToWidth="1" horizontalDpi="300" verticalDpi="300" orientation="landscape" paperSize="9" scale="91" r:id="rId2"/>
  <headerFooter alignWithMargins="0">
    <oddFooter>&amp;C&amp;8Página &amp;P de &amp;N</oddFooter>
  </headerFooter>
  <rowBreaks count="1" manualBreakCount="1">
    <brk id="2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A86"/>
  <sheetViews>
    <sheetView showGridLines="0" showZeros="0" tabSelected="1" zoomScale="70" zoomScaleNormal="70" zoomScaleSheetLayoutView="50" zoomScalePageLayoutView="0" workbookViewId="0" topLeftCell="A7">
      <selection activeCell="A22" sqref="A22"/>
    </sheetView>
  </sheetViews>
  <sheetFormatPr defaultColWidth="11.57421875" defaultRowHeight="12.75"/>
  <cols>
    <col min="1" max="1" width="8.8515625" style="7" customWidth="1"/>
    <col min="2" max="2" width="5.7109375" style="7" customWidth="1"/>
    <col min="3" max="3" width="13.421875" style="7" customWidth="1"/>
    <col min="4" max="4" width="27.421875" style="7" customWidth="1"/>
    <col min="5" max="5" width="16.28125" style="7" customWidth="1"/>
    <col min="6" max="6" width="12.28125" style="87" customWidth="1"/>
    <col min="7" max="7" width="12.00390625" style="89" customWidth="1"/>
    <col min="8" max="8" width="12.7109375" style="7" customWidth="1"/>
    <col min="9" max="9" width="12.28125" style="7" customWidth="1"/>
    <col min="10" max="10" width="20.7109375" style="7" customWidth="1"/>
    <col min="11" max="11" width="12.57421875" style="7" customWidth="1"/>
    <col min="12" max="12" width="18.28125" style="7" customWidth="1"/>
    <col min="13" max="13" width="10.8515625" style="7" customWidth="1"/>
    <col min="14" max="14" width="11.140625" style="7" customWidth="1"/>
    <col min="15" max="15" width="12.140625" style="7" customWidth="1"/>
    <col min="16" max="16" width="10.00390625" style="7" customWidth="1"/>
    <col min="17" max="17" width="11.00390625" style="7" customWidth="1"/>
    <col min="18" max="18" width="11.57421875" style="7" customWidth="1"/>
    <col min="19" max="19" width="11.28125" style="7" customWidth="1"/>
    <col min="20" max="20" width="11.00390625" style="7" customWidth="1"/>
    <col min="21" max="21" width="9.28125" style="7" customWidth="1"/>
    <col min="22" max="22" width="19.28125" style="7" customWidth="1"/>
    <col min="23" max="23" width="18.8515625" style="7" bestFit="1" customWidth="1"/>
    <col min="24" max="24" width="16.421875" style="7" bestFit="1" customWidth="1"/>
    <col min="25" max="26" width="11.57421875" style="7" customWidth="1"/>
    <col min="27" max="27" width="32.421875" style="7" customWidth="1"/>
    <col min="28" max="28" width="25.7109375" style="7" customWidth="1"/>
    <col min="29" max="29" width="25.8515625" style="7" customWidth="1"/>
    <col min="30" max="16384" width="11.57421875" style="7" customWidth="1"/>
  </cols>
  <sheetData>
    <row r="1" spans="2:21" ht="19.5" customHeight="1" thickBot="1">
      <c r="B1" s="8"/>
      <c r="C1" s="9"/>
      <c r="D1" s="10"/>
      <c r="E1" s="10"/>
      <c r="F1" s="10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3"/>
      <c r="U1" s="9"/>
    </row>
    <row r="2" spans="2:21" ht="15" customHeight="1">
      <c r="B2" s="14"/>
      <c r="C2" s="15"/>
      <c r="D2" s="16"/>
      <c r="E2" s="16"/>
      <c r="F2" s="16"/>
      <c r="G2" s="16"/>
      <c r="H2" s="16"/>
      <c r="I2" s="16"/>
      <c r="J2" s="17"/>
      <c r="K2" s="18"/>
      <c r="L2" s="18"/>
      <c r="M2" s="17"/>
      <c r="N2" s="17"/>
      <c r="O2" s="17"/>
      <c r="P2" s="17"/>
      <c r="Q2" s="17"/>
      <c r="R2" s="17"/>
      <c r="S2" s="17"/>
      <c r="T2" s="19"/>
      <c r="U2" s="9"/>
    </row>
    <row r="3" spans="2:20" ht="25.5" customHeight="1">
      <c r="B3" s="20"/>
      <c r="C3" s="21"/>
      <c r="D3" s="22" t="s">
        <v>5</v>
      </c>
      <c r="E3" s="21"/>
      <c r="F3" s="23"/>
      <c r="G3" s="24"/>
      <c r="H3" s="21"/>
      <c r="I3" s="21" t="s">
        <v>4</v>
      </c>
      <c r="J3" s="21"/>
      <c r="K3" s="21"/>
      <c r="L3" s="21"/>
      <c r="M3" s="91"/>
      <c r="N3" s="25"/>
      <c r="O3" s="25"/>
      <c r="P3" s="25"/>
      <c r="Q3" s="25"/>
      <c r="R3" s="25"/>
      <c r="S3" s="25"/>
      <c r="T3" s="26"/>
    </row>
    <row r="4" spans="1:20" s="33" customFormat="1" ht="18.75" customHeight="1">
      <c r="A4" s="27"/>
      <c r="B4" s="28"/>
      <c r="C4" s="29"/>
      <c r="D4" s="30"/>
      <c r="E4" s="30"/>
      <c r="F4" s="31"/>
      <c r="G4" s="32"/>
      <c r="H4" s="29"/>
      <c r="I4" s="29"/>
      <c r="J4" s="29"/>
      <c r="K4" s="29"/>
      <c r="L4" s="29"/>
      <c r="M4" s="29"/>
      <c r="N4" s="25"/>
      <c r="O4" s="25"/>
      <c r="P4" s="25"/>
      <c r="Q4" s="25"/>
      <c r="R4" s="25"/>
      <c r="S4" s="25"/>
      <c r="T4" s="26"/>
    </row>
    <row r="5" spans="1:21" s="33" customFormat="1" ht="21.75" customHeight="1">
      <c r="A5" s="27"/>
      <c r="B5" s="37" t="s">
        <v>6</v>
      </c>
      <c r="C5" s="35"/>
      <c r="D5" s="38"/>
      <c r="E5" s="39"/>
      <c r="F5" s="40"/>
      <c r="G5" s="3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1"/>
      <c r="U5" s="29"/>
    </row>
    <row r="6" spans="1:21" s="33" customFormat="1" ht="34.5" customHeight="1">
      <c r="A6" s="42"/>
      <c r="B6" s="34"/>
      <c r="C6" s="229" t="s">
        <v>7</v>
      </c>
      <c r="D6" s="458" t="s">
        <v>44</v>
      </c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9"/>
      <c r="P6" s="462" t="s">
        <v>97</v>
      </c>
      <c r="Q6" s="463"/>
      <c r="R6" s="463"/>
      <c r="S6" s="463"/>
      <c r="T6" s="464"/>
      <c r="U6" s="29"/>
    </row>
    <row r="7" spans="1:20" s="29" customFormat="1" ht="15" customHeight="1">
      <c r="A7" s="42"/>
      <c r="B7" s="34"/>
      <c r="C7" s="267" t="s">
        <v>8</v>
      </c>
      <c r="D7" s="268"/>
      <c r="E7" s="269" t="s">
        <v>9</v>
      </c>
      <c r="F7" s="270"/>
      <c r="G7" s="267" t="s">
        <v>45</v>
      </c>
      <c r="H7" s="271"/>
      <c r="I7" s="271"/>
      <c r="J7" s="271"/>
      <c r="K7" s="182" t="s">
        <v>173</v>
      </c>
      <c r="L7" s="182"/>
      <c r="M7" s="271"/>
      <c r="N7" s="271"/>
      <c r="O7" s="272"/>
      <c r="P7" s="465" t="s">
        <v>48</v>
      </c>
      <c r="Q7" s="466"/>
      <c r="R7" s="466"/>
      <c r="S7" s="466"/>
      <c r="T7" s="467"/>
    </row>
    <row r="8" spans="2:21" ht="12" thickBot="1">
      <c r="B8" s="43"/>
      <c r="C8" s="44"/>
      <c r="D8" s="44"/>
      <c r="E8" s="44"/>
      <c r="F8" s="45"/>
      <c r="G8" s="4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7"/>
      <c r="U8" s="21"/>
    </row>
    <row r="9" spans="2:20" ht="12">
      <c r="B9" s="48"/>
      <c r="C9" s="49"/>
      <c r="D9" s="50"/>
      <c r="E9" s="50"/>
      <c r="F9" s="51"/>
      <c r="G9" s="52"/>
      <c r="H9" s="52"/>
      <c r="I9" s="52"/>
      <c r="J9" s="52"/>
      <c r="K9" s="53" t="s">
        <v>10</v>
      </c>
      <c r="L9" s="52"/>
      <c r="M9" s="52"/>
      <c r="N9" s="52"/>
      <c r="O9" s="52" t="s">
        <v>4</v>
      </c>
      <c r="P9" s="53" t="s">
        <v>4</v>
      </c>
      <c r="Q9" s="52" t="s">
        <v>4</v>
      </c>
      <c r="R9" s="53" t="s">
        <v>4</v>
      </c>
      <c r="S9" s="53" t="s">
        <v>4</v>
      </c>
      <c r="T9" s="54"/>
    </row>
    <row r="10" spans="2:20" ht="12">
      <c r="B10" s="55" t="s">
        <v>11</v>
      </c>
      <c r="C10" s="56" t="s">
        <v>12</v>
      </c>
      <c r="D10" s="56"/>
      <c r="E10" s="56" t="s">
        <v>13</v>
      </c>
      <c r="F10" s="57" t="s">
        <v>14</v>
      </c>
      <c r="G10" s="58" t="s">
        <v>15</v>
      </c>
      <c r="H10" s="59"/>
      <c r="I10" s="58" t="s">
        <v>16</v>
      </c>
      <c r="J10" s="59"/>
      <c r="K10" s="58" t="s">
        <v>17</v>
      </c>
      <c r="L10" s="59"/>
      <c r="M10" s="58" t="s">
        <v>18</v>
      </c>
      <c r="N10" s="59"/>
      <c r="O10" s="58" t="s">
        <v>19</v>
      </c>
      <c r="P10" s="59"/>
      <c r="Q10" s="58" t="s">
        <v>20</v>
      </c>
      <c r="R10" s="59"/>
      <c r="S10" s="58" t="s">
        <v>21</v>
      </c>
      <c r="T10" s="60"/>
    </row>
    <row r="11" spans="2:20" ht="12" customHeight="1">
      <c r="B11" s="55"/>
      <c r="C11" s="61" t="s">
        <v>22</v>
      </c>
      <c r="D11" s="62"/>
      <c r="E11" s="62" t="s">
        <v>28</v>
      </c>
      <c r="F11" s="63" t="s">
        <v>23</v>
      </c>
      <c r="G11" s="64" t="s">
        <v>24</v>
      </c>
      <c r="H11" s="64" t="s">
        <v>25</v>
      </c>
      <c r="I11" s="64" t="s">
        <v>24</v>
      </c>
      <c r="J11" s="64" t="s">
        <v>25</v>
      </c>
      <c r="K11" s="64" t="s">
        <v>24</v>
      </c>
      <c r="L11" s="64" t="s">
        <v>25</v>
      </c>
      <c r="M11" s="64" t="s">
        <v>24</v>
      </c>
      <c r="N11" s="64" t="s">
        <v>25</v>
      </c>
      <c r="O11" s="64" t="s">
        <v>24</v>
      </c>
      <c r="P11" s="64" t="s">
        <v>25</v>
      </c>
      <c r="Q11" s="64" t="s">
        <v>24</v>
      </c>
      <c r="R11" s="64" t="s">
        <v>25</v>
      </c>
      <c r="S11" s="64" t="s">
        <v>24</v>
      </c>
      <c r="T11" s="65" t="s">
        <v>25</v>
      </c>
    </row>
    <row r="12" spans="2:20" ht="12" customHeight="1">
      <c r="B12" s="55"/>
      <c r="C12" s="61"/>
      <c r="D12" s="62"/>
      <c r="E12" s="62"/>
      <c r="F12" s="63"/>
      <c r="G12" s="64"/>
      <c r="H12" s="64"/>
      <c r="I12" s="64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</row>
    <row r="13" spans="2:20" ht="30.75" customHeight="1">
      <c r="B13" s="67" t="s">
        <v>30</v>
      </c>
      <c r="C13" s="448" t="s">
        <v>80</v>
      </c>
      <c r="D13" s="449"/>
      <c r="E13" s="101">
        <f>ORÇAMENTO!$G$12</f>
        <v>2194.27</v>
      </c>
      <c r="F13" s="102">
        <f aca="true" t="shared" si="0" ref="F13:F18">(E13/E$20)</f>
        <v>0.005029367410248356</v>
      </c>
      <c r="G13" s="103">
        <v>100</v>
      </c>
      <c r="H13" s="212">
        <f aca="true" t="shared" si="1" ref="H13:H20">G13</f>
        <v>100</v>
      </c>
      <c r="I13" s="103">
        <v>0</v>
      </c>
      <c r="J13" s="212">
        <f aca="true" t="shared" si="2" ref="J13:J20">H13+I13</f>
        <v>100</v>
      </c>
      <c r="K13" s="211">
        <v>0</v>
      </c>
      <c r="L13" s="212">
        <f aca="true" t="shared" si="3" ref="L13:L20">J13+K13</f>
        <v>100</v>
      </c>
      <c r="M13" s="211">
        <v>0</v>
      </c>
      <c r="N13" s="212">
        <f aca="true" t="shared" si="4" ref="N13:N20">L13+M13</f>
        <v>100</v>
      </c>
      <c r="O13" s="211">
        <v>0</v>
      </c>
      <c r="P13" s="212">
        <f aca="true" t="shared" si="5" ref="P13:P20">N13+O13</f>
        <v>100</v>
      </c>
      <c r="Q13" s="211">
        <v>0</v>
      </c>
      <c r="R13" s="212">
        <f aca="true" t="shared" si="6" ref="R13:R20">P13+Q13</f>
        <v>100</v>
      </c>
      <c r="S13" s="211">
        <v>0</v>
      </c>
      <c r="T13" s="213">
        <f aca="true" t="shared" si="7" ref="T13:T20">R13+S13</f>
        <v>100</v>
      </c>
    </row>
    <row r="14" spans="2:22" s="66" customFormat="1" ht="54.75" customHeight="1">
      <c r="B14" s="67" t="s">
        <v>31</v>
      </c>
      <c r="C14" s="448" t="str">
        <f>ORÇAMENTO!$B$13</f>
        <v>REGULARIZAÇÃO DE SUPERFÍCIES COM MOTONIVELADORA.</v>
      </c>
      <c r="D14" s="449"/>
      <c r="E14" s="101">
        <f>ORÇAMENTO!$G$13</f>
        <v>4742.5</v>
      </c>
      <c r="F14" s="102">
        <f t="shared" si="0"/>
        <v>0.010870027363589179</v>
      </c>
      <c r="G14" s="103">
        <v>37.8492356352134</v>
      </c>
      <c r="H14" s="212">
        <f t="shared" si="1"/>
        <v>37.8492356352134</v>
      </c>
      <c r="I14" s="103">
        <v>0</v>
      </c>
      <c r="J14" s="212">
        <f t="shared" si="2"/>
        <v>37.8492356352134</v>
      </c>
      <c r="K14" s="211"/>
      <c r="L14" s="212">
        <f t="shared" si="3"/>
        <v>37.8492356352134</v>
      </c>
      <c r="M14" s="211">
        <v>31.4180284659989</v>
      </c>
      <c r="N14" s="212">
        <f t="shared" si="4"/>
        <v>69.2672641012123</v>
      </c>
      <c r="O14" s="211"/>
      <c r="P14" s="212">
        <f t="shared" si="5"/>
        <v>69.2672641012123</v>
      </c>
      <c r="Q14" s="211">
        <v>30.7327358987875</v>
      </c>
      <c r="R14" s="212">
        <f t="shared" si="6"/>
        <v>99.9999999999998</v>
      </c>
      <c r="S14" s="211"/>
      <c r="T14" s="213">
        <f t="shared" si="7"/>
        <v>99.9999999999998</v>
      </c>
      <c r="V14" s="486"/>
    </row>
    <row r="15" spans="2:20" s="66" customFormat="1" ht="111" customHeight="1">
      <c r="B15" s="67" t="s">
        <v>49</v>
      </c>
      <c r="C15" s="448" t="str">
        <f>ORÇAMENTO!$B$14</f>
        <v>ESCAVAÇÃO VERTICAL A CÉU ABERTO, EM OBRAS DE INFRAESTRUTURA, INCLUINDO CARGA, DESCARGA E TRANSPORTE, EM SOLO DE 1ª CATEGORIA COM ESCAVADEIRA HIDRÁULICA (CAÇAMBA: 0,8 M³ / 111HP), FROTA DE 3 CAMINHÕES BASCULANTES DE 10 M³, DMT ATÉ 1 KM E VELOCIDADE MÉDIA14KM/H.</v>
      </c>
      <c r="D15" s="449"/>
      <c r="E15" s="101">
        <f>ORÇAMENTO!$G$14</f>
        <v>3074.4</v>
      </c>
      <c r="F15" s="102">
        <f t="shared" si="0"/>
        <v>0.007046665709355524</v>
      </c>
      <c r="G15" s="103">
        <v>37.1428571428571</v>
      </c>
      <c r="H15" s="212">
        <f t="shared" si="1"/>
        <v>37.1428571428571</v>
      </c>
      <c r="I15" s="103"/>
      <c r="J15" s="212">
        <f t="shared" si="2"/>
        <v>37.1428571428571</v>
      </c>
      <c r="K15" s="211"/>
      <c r="L15" s="212">
        <f t="shared" si="3"/>
        <v>37.1428571428571</v>
      </c>
      <c r="M15" s="211">
        <v>28.5714285714285</v>
      </c>
      <c r="N15" s="212">
        <f t="shared" si="4"/>
        <v>65.71428571428561</v>
      </c>
      <c r="O15" s="211"/>
      <c r="P15" s="212">
        <f t="shared" si="5"/>
        <v>65.71428571428561</v>
      </c>
      <c r="Q15" s="211">
        <v>34.2857142857142</v>
      </c>
      <c r="R15" s="212">
        <f t="shared" si="6"/>
        <v>99.9999999999998</v>
      </c>
      <c r="S15" s="211"/>
      <c r="T15" s="214">
        <f t="shared" si="7"/>
        <v>99.9999999999998</v>
      </c>
    </row>
    <row r="16" spans="2:20" s="66" customFormat="1" ht="40.5" customHeight="1">
      <c r="B16" s="67" t="s">
        <v>107</v>
      </c>
      <c r="C16" s="448" t="s">
        <v>190</v>
      </c>
      <c r="D16" s="449"/>
      <c r="E16" s="101">
        <f>ORÇAMENTO!$G$17</f>
        <v>94503.73</v>
      </c>
      <c r="F16" s="102">
        <f t="shared" si="0"/>
        <v>0.21660688056114782</v>
      </c>
      <c r="G16" s="103">
        <v>0</v>
      </c>
      <c r="H16" s="212">
        <f>G16</f>
        <v>0</v>
      </c>
      <c r="I16" s="103"/>
      <c r="J16" s="212">
        <f>H16+I16</f>
        <v>0</v>
      </c>
      <c r="K16" s="211">
        <v>37.8492356352134</v>
      </c>
      <c r="L16" s="212">
        <f>J16+K16</f>
        <v>37.8492356352134</v>
      </c>
      <c r="M16" s="211"/>
      <c r="N16" s="212">
        <f>L16+M16</f>
        <v>37.8492356352134</v>
      </c>
      <c r="O16" s="211">
        <v>31.4180284659989</v>
      </c>
      <c r="P16" s="212">
        <f>N16+O16</f>
        <v>69.2672641012123</v>
      </c>
      <c r="Q16" s="211"/>
      <c r="R16" s="212">
        <f>P16+Q16</f>
        <v>69.2672641012123</v>
      </c>
      <c r="S16" s="211">
        <v>30.7327358987875</v>
      </c>
      <c r="T16" s="214">
        <f>R16+S16</f>
        <v>99.9999999999998</v>
      </c>
    </row>
    <row r="17" spans="2:20" ht="60" customHeight="1">
      <c r="B17" s="67" t="s">
        <v>188</v>
      </c>
      <c r="C17" s="448" t="str">
        <f>ORÇAMENTO!$B$18</f>
        <v>REVESTIMENTO PRIMARIO, ESPALHAMENTO E COMPACTAÇÃO DE ÁTE 15 CM DE ESPRESURA, COM FORNECIMENTO DE MATERIAL.</v>
      </c>
      <c r="D17" s="449"/>
      <c r="E17" s="101">
        <f>ORÇAMENTO!$G$18</f>
        <v>315376.25</v>
      </c>
      <c r="F17" s="102">
        <f t="shared" si="0"/>
        <v>0.7228568196786803</v>
      </c>
      <c r="G17" s="103">
        <v>0</v>
      </c>
      <c r="H17" s="212">
        <f t="shared" si="1"/>
        <v>0</v>
      </c>
      <c r="I17" s="103"/>
      <c r="J17" s="212">
        <f t="shared" si="2"/>
        <v>0</v>
      </c>
      <c r="K17" s="211">
        <v>37.8492356352134</v>
      </c>
      <c r="L17" s="212">
        <f t="shared" si="3"/>
        <v>37.8492356352134</v>
      </c>
      <c r="M17" s="211"/>
      <c r="N17" s="212">
        <f t="shared" si="4"/>
        <v>37.8492356352134</v>
      </c>
      <c r="O17" s="211">
        <v>31.4180284659989</v>
      </c>
      <c r="P17" s="212">
        <f t="shared" si="5"/>
        <v>69.2672641012123</v>
      </c>
      <c r="Q17" s="211"/>
      <c r="R17" s="212">
        <f t="shared" si="6"/>
        <v>69.2672641012123</v>
      </c>
      <c r="S17" s="211">
        <v>30.7327358987875</v>
      </c>
      <c r="T17" s="214">
        <f t="shared" si="7"/>
        <v>99.9999999999998</v>
      </c>
    </row>
    <row r="18" spans="2:20" ht="27" customHeight="1">
      <c r="B18" s="67" t="s">
        <v>177</v>
      </c>
      <c r="C18" s="145" t="s">
        <v>78</v>
      </c>
      <c r="D18" s="146"/>
      <c r="E18" s="101">
        <f>ORÇAMENTO!$G$21</f>
        <v>16400.3</v>
      </c>
      <c r="F18" s="102">
        <f t="shared" si="0"/>
        <v>0.03759023927697872</v>
      </c>
      <c r="G18" s="103">
        <v>1.22208</v>
      </c>
      <c r="H18" s="212">
        <f t="shared" si="1"/>
        <v>1.22208</v>
      </c>
      <c r="I18" s="103"/>
      <c r="J18" s="212">
        <f t="shared" si="2"/>
        <v>1.22208</v>
      </c>
      <c r="K18" s="211">
        <v>36.9468</v>
      </c>
      <c r="L18" s="212">
        <f t="shared" si="3"/>
        <v>38.16888</v>
      </c>
      <c r="M18" s="211">
        <v>0.5641</v>
      </c>
      <c r="N18" s="212">
        <f t="shared" si="4"/>
        <v>38.732980000000005</v>
      </c>
      <c r="O18" s="211">
        <v>30.66898</v>
      </c>
      <c r="P18" s="212">
        <f t="shared" si="5"/>
        <v>69.40196</v>
      </c>
      <c r="Q18" s="211">
        <v>0.59815</v>
      </c>
      <c r="R18" s="212">
        <f t="shared" si="6"/>
        <v>70.00011</v>
      </c>
      <c r="S18" s="211">
        <v>30</v>
      </c>
      <c r="T18" s="214">
        <f t="shared" si="7"/>
        <v>100.00011</v>
      </c>
    </row>
    <row r="19" spans="2:20" ht="17.25" customHeight="1" thickBot="1">
      <c r="B19" s="68"/>
      <c r="C19" s="99"/>
      <c r="D19" s="100"/>
      <c r="E19" s="69"/>
      <c r="F19" s="70">
        <f>IF(E19=0,0,E19/E$20)</f>
        <v>0</v>
      </c>
      <c r="G19" s="71"/>
      <c r="H19" s="96">
        <f t="shared" si="1"/>
        <v>0</v>
      </c>
      <c r="I19" s="71"/>
      <c r="J19" s="96">
        <f t="shared" si="2"/>
        <v>0</v>
      </c>
      <c r="K19" s="97"/>
      <c r="L19" s="98">
        <f t="shared" si="3"/>
        <v>0</v>
      </c>
      <c r="M19" s="97"/>
      <c r="N19" s="98">
        <f t="shared" si="4"/>
        <v>0</v>
      </c>
      <c r="O19" s="97"/>
      <c r="P19" s="98">
        <f t="shared" si="5"/>
        <v>0</v>
      </c>
      <c r="Q19" s="97"/>
      <c r="R19" s="98">
        <f t="shared" si="6"/>
        <v>0</v>
      </c>
      <c r="S19" s="97"/>
      <c r="T19" s="215">
        <f t="shared" si="7"/>
        <v>0</v>
      </c>
    </row>
    <row r="20" spans="2:20" ht="17.25" customHeight="1" thickBot="1">
      <c r="B20" s="72" t="s">
        <v>26</v>
      </c>
      <c r="C20" s="73"/>
      <c r="D20" s="74"/>
      <c r="E20" s="75">
        <f>SUM(E13:E18)</f>
        <v>436291.45</v>
      </c>
      <c r="F20" s="76">
        <f>SUM(F13:F18)</f>
        <v>0.9999999999999999</v>
      </c>
      <c r="G20" s="77">
        <f>SUMPRODUCT(G13:G18,$F$13:$F$18)/100</f>
        <v>0.01222030545462212</v>
      </c>
      <c r="H20" s="208">
        <f t="shared" si="1"/>
        <v>0.01222030545462212</v>
      </c>
      <c r="I20" s="77">
        <f>SUMPRODUCT(I13:I18,$F$13:$F$18)/100</f>
        <v>0</v>
      </c>
      <c r="J20" s="208">
        <f t="shared" si="2"/>
        <v>0.01222030545462212</v>
      </c>
      <c r="K20" s="216">
        <f>SUMPRODUCT(K13:K18,$F$13:$F$18)/100</f>
        <v>0.36946822013625413</v>
      </c>
      <c r="L20" s="217">
        <f t="shared" si="3"/>
        <v>0.38168852559087624</v>
      </c>
      <c r="M20" s="216">
        <f>SUMPRODUCT(M13:M18,$F$13:$F$18)/100</f>
        <v>0.005640527890931613</v>
      </c>
      <c r="N20" s="217">
        <f t="shared" si="4"/>
        <v>0.38732905348180785</v>
      </c>
      <c r="O20" s="216">
        <f>SUMPRODUCT(O13:O18,$F$13:$F$18)/100</f>
        <v>0.30668951573488457</v>
      </c>
      <c r="P20" s="217">
        <f t="shared" si="5"/>
        <v>0.6940185692166925</v>
      </c>
      <c r="Q20" s="216">
        <f>SUMPRODUCT(Q13:Q18,$F$13:$F$18)/100</f>
        <v>0.0059815024897920755</v>
      </c>
      <c r="R20" s="217">
        <f t="shared" si="6"/>
        <v>0.7000000717064846</v>
      </c>
      <c r="S20" s="216">
        <f>SUMPRODUCT(S13:S18,$F$13:$F$18)/100</f>
        <v>0.29999996964277664</v>
      </c>
      <c r="T20" s="218">
        <f t="shared" si="7"/>
        <v>1.0000000413492613</v>
      </c>
    </row>
    <row r="21" spans="2:20" ht="17.25" customHeight="1" thickBot="1">
      <c r="B21" s="79" t="s">
        <v>27</v>
      </c>
      <c r="C21" s="73"/>
      <c r="D21" s="80"/>
      <c r="E21" s="92">
        <f>E20</f>
        <v>436291.45</v>
      </c>
      <c r="F21" s="219"/>
      <c r="G21" s="81">
        <f>IF(41=0,0,G20*E20)</f>
        <v>5331.614786239994</v>
      </c>
      <c r="H21" s="220"/>
      <c r="I21" s="81">
        <f>IF(E20=0,0,I20*E20)</f>
        <v>0</v>
      </c>
      <c r="J21" s="220"/>
      <c r="K21" s="221">
        <f>IF(E20=0,0,K20*E20)</f>
        <v>161195.82549216552</v>
      </c>
      <c r="L21" s="220"/>
      <c r="M21" s="221">
        <f>IF(E20=0,0,M20*E20)</f>
        <v>2460.9140922999954</v>
      </c>
      <c r="N21" s="222"/>
      <c r="O21" s="221">
        <f>IF(E20=0,0,O20*E20)</f>
        <v>133806.0135197706</v>
      </c>
      <c r="P21" s="222"/>
      <c r="Q21" s="221">
        <f>IF(E20=0,0,Q20*E20)</f>
        <v>2609.678394449995</v>
      </c>
      <c r="R21" s="222"/>
      <c r="S21" s="221">
        <f>IF(41=0,0,S20*E20)</f>
        <v>130887.421755403</v>
      </c>
      <c r="T21" s="223"/>
    </row>
    <row r="22" spans="2:20" ht="68.25" customHeight="1">
      <c r="B22" s="78"/>
      <c r="C22" s="21"/>
      <c r="D22" s="21"/>
      <c r="E22" s="235"/>
      <c r="F22" s="83"/>
      <c r="G22" s="236"/>
      <c r="H22" s="237"/>
      <c r="I22" s="236"/>
      <c r="J22" s="237"/>
      <c r="K22" s="238"/>
      <c r="L22" s="237"/>
      <c r="M22" s="238"/>
      <c r="N22" s="239"/>
      <c r="O22" s="238"/>
      <c r="P22" s="239"/>
      <c r="Q22" s="238"/>
      <c r="R22" s="468" t="s">
        <v>172</v>
      </c>
      <c r="S22" s="468"/>
      <c r="T22" s="469"/>
    </row>
    <row r="23" spans="1:22" ht="18" customHeight="1">
      <c r="A23" s="21"/>
      <c r="B23" s="248"/>
      <c r="C23" s="247"/>
      <c r="D23" s="21"/>
      <c r="E23" s="225"/>
      <c r="F23" s="246"/>
      <c r="G23" s="236"/>
      <c r="H23" s="470" t="s">
        <v>159</v>
      </c>
      <c r="I23" s="470"/>
      <c r="J23" s="470"/>
      <c r="K23" s="238"/>
      <c r="L23" s="237"/>
      <c r="M23" s="238"/>
      <c r="N23" s="239"/>
      <c r="O23" s="238"/>
      <c r="P23" s="239"/>
      <c r="Q23" s="238"/>
      <c r="R23" s="239"/>
      <c r="S23" s="238"/>
      <c r="T23" s="249"/>
      <c r="V23" s="7">
        <f>E20-E18</f>
        <v>419891.15</v>
      </c>
    </row>
    <row r="24" spans="1:22" ht="17.25" customHeight="1" thickBot="1">
      <c r="A24" s="21"/>
      <c r="B24" s="241"/>
      <c r="C24" s="250"/>
      <c r="D24" s="251"/>
      <c r="E24" s="251"/>
      <c r="F24" s="252"/>
      <c r="G24" s="242"/>
      <c r="H24" s="242"/>
      <c r="I24" s="253" t="s">
        <v>162</v>
      </c>
      <c r="J24" s="242"/>
      <c r="K24" s="243"/>
      <c r="L24" s="242"/>
      <c r="M24" s="243"/>
      <c r="N24" s="244"/>
      <c r="O24" s="243"/>
      <c r="P24" s="244"/>
      <c r="Q24" s="243"/>
      <c r="R24" s="244"/>
      <c r="S24" s="243"/>
      <c r="T24" s="245"/>
      <c r="V24" s="7">
        <f>G21/V23</f>
        <v>0.012697611717322439</v>
      </c>
    </row>
    <row r="25" spans="1:22" ht="26.25" customHeight="1" thickBot="1">
      <c r="A25" s="21"/>
      <c r="B25" s="88"/>
      <c r="C25" s="247"/>
      <c r="D25" s="88"/>
      <c r="E25" s="86"/>
      <c r="F25" s="246"/>
      <c r="G25" s="236"/>
      <c r="H25" s="237"/>
      <c r="I25" s="236"/>
      <c r="J25" s="237"/>
      <c r="K25" s="238"/>
      <c r="L25" s="237"/>
      <c r="M25" s="238"/>
      <c r="N25" s="239"/>
      <c r="O25" s="238"/>
      <c r="P25" s="239"/>
      <c r="Q25" s="238"/>
      <c r="R25" s="239"/>
      <c r="S25" s="238"/>
      <c r="T25" s="240"/>
      <c r="V25" s="7">
        <f>V24*100</f>
        <v>1.269761171732244</v>
      </c>
    </row>
    <row r="26" spans="1:25" ht="18" customHeight="1">
      <c r="A26" s="438"/>
      <c r="B26" s="431"/>
      <c r="C26" s="434" t="s">
        <v>41</v>
      </c>
      <c r="D26" s="435"/>
      <c r="E26" s="446" t="s">
        <v>187</v>
      </c>
      <c r="F26" s="21"/>
      <c r="G26" s="21"/>
      <c r="H26" s="21"/>
      <c r="I26" s="21"/>
      <c r="J26" s="85"/>
      <c r="K26" s="205"/>
      <c r="L26" s="206"/>
      <c r="M26" s="205"/>
      <c r="N26" s="206"/>
      <c r="O26" s="205"/>
      <c r="P26" s="206"/>
      <c r="Q26" s="205"/>
      <c r="R26" s="206"/>
      <c r="S26" s="205"/>
      <c r="T26" s="207"/>
      <c r="V26" s="258"/>
      <c r="W26" s="258"/>
      <c r="X26" s="258"/>
      <c r="Y26" s="258"/>
    </row>
    <row r="27" spans="1:25" ht="26.25" customHeight="1" thickBot="1">
      <c r="A27" s="439"/>
      <c r="B27" s="432"/>
      <c r="C27" s="436"/>
      <c r="D27" s="437"/>
      <c r="E27" s="447"/>
      <c r="F27" s="21"/>
      <c r="G27" s="21"/>
      <c r="H27" s="21"/>
      <c r="I27" s="21"/>
      <c r="K27" s="205"/>
      <c r="L27" s="204"/>
      <c r="M27" s="85">
        <f>L27</f>
        <v>0</v>
      </c>
      <c r="O27" s="85"/>
      <c r="S27" s="205"/>
      <c r="T27" s="207"/>
      <c r="V27" s="258"/>
      <c r="W27" s="258"/>
      <c r="X27" s="258"/>
      <c r="Y27" s="258"/>
    </row>
    <row r="28" spans="1:25" ht="21" customHeight="1" thickBot="1">
      <c r="A28" s="344">
        <v>1</v>
      </c>
      <c r="B28" s="342">
        <v>1</v>
      </c>
      <c r="C28" s="433" t="s">
        <v>43</v>
      </c>
      <c r="D28" s="433"/>
      <c r="E28" s="343">
        <v>370</v>
      </c>
      <c r="F28" s="21"/>
      <c r="G28" s="21"/>
      <c r="H28" s="21"/>
      <c r="I28" s="21"/>
      <c r="K28" s="205"/>
      <c r="L28" s="24"/>
      <c r="M28" s="264" t="s">
        <v>122</v>
      </c>
      <c r="N28" s="264" t="s">
        <v>119</v>
      </c>
      <c r="O28" s="264" t="s">
        <v>158</v>
      </c>
      <c r="S28" s="205"/>
      <c r="T28" s="207"/>
      <c r="V28" s="256">
        <f>E28+E33+E34+E35+E38+E50+E51+E52</f>
        <v>3085</v>
      </c>
      <c r="W28" s="255">
        <f>V28*5</f>
        <v>15425</v>
      </c>
      <c r="X28" s="255">
        <f>W28*0.1</f>
        <v>1542.5</v>
      </c>
      <c r="Y28" s="258"/>
    </row>
    <row r="29" spans="1:29" ht="20.25" customHeight="1" thickBot="1">
      <c r="A29" s="344">
        <v>2</v>
      </c>
      <c r="B29" s="262">
        <v>2</v>
      </c>
      <c r="C29" s="429" t="s">
        <v>81</v>
      </c>
      <c r="D29" s="429"/>
      <c r="E29" s="224">
        <v>360</v>
      </c>
      <c r="F29" s="21"/>
      <c r="G29" s="21"/>
      <c r="H29" s="21"/>
      <c r="I29" s="21"/>
      <c r="L29" s="24"/>
      <c r="M29" s="263">
        <f>E29+E31+E32+E34+E51+E28+E30+E33+E35</f>
        <v>3590</v>
      </c>
      <c r="N29" s="263">
        <f>M29*5</f>
        <v>17950</v>
      </c>
      <c r="O29" s="263">
        <f>M29*0.1*5</f>
        <v>1795</v>
      </c>
      <c r="S29" s="205"/>
      <c r="T29" s="207"/>
      <c r="V29" s="257">
        <f>E29+E30+E31+E32+E44+E46+E43+E36</f>
        <v>3275</v>
      </c>
      <c r="W29" s="255">
        <f>V29*5</f>
        <v>16375</v>
      </c>
      <c r="X29" s="255">
        <f>W29*0.1</f>
        <v>1637.5</v>
      </c>
      <c r="Y29" s="258"/>
      <c r="AA29" s="289" t="s">
        <v>161</v>
      </c>
      <c r="AB29" s="290"/>
      <c r="AC29" s="291"/>
    </row>
    <row r="30" spans="1:29" ht="19.5" customHeight="1">
      <c r="A30" s="344">
        <v>3</v>
      </c>
      <c r="B30" s="262">
        <v>3</v>
      </c>
      <c r="C30" s="429" t="s">
        <v>82</v>
      </c>
      <c r="D30" s="429"/>
      <c r="E30" s="224">
        <v>420</v>
      </c>
      <c r="F30" s="21"/>
      <c r="G30" s="21"/>
      <c r="H30" s="21"/>
      <c r="I30" s="21"/>
      <c r="L30" s="24"/>
      <c r="M30" s="263">
        <f>E37+E38+E39+E43+E45+E46+E48+E52</f>
        <v>2980</v>
      </c>
      <c r="N30" s="263">
        <f>M30*5</f>
        <v>14900</v>
      </c>
      <c r="O30" s="263">
        <f>M30*0.1*5</f>
        <v>1490</v>
      </c>
      <c r="S30" s="205"/>
      <c r="T30" s="207"/>
      <c r="V30" s="256">
        <f>E37+E40+E48+E45+E41+E42+E47+E49+E39</f>
        <v>3125</v>
      </c>
      <c r="W30" s="255">
        <f>V30*5</f>
        <v>15625</v>
      </c>
      <c r="X30" s="255">
        <f>W30*0.1</f>
        <v>1562.5</v>
      </c>
      <c r="Y30" s="258"/>
      <c r="Z30" s="452"/>
      <c r="AA30" s="443" t="s">
        <v>151</v>
      </c>
      <c r="AB30" s="445" t="s">
        <v>42</v>
      </c>
      <c r="AC30" s="440" t="s">
        <v>156</v>
      </c>
    </row>
    <row r="31" spans="1:29" ht="18" customHeight="1">
      <c r="A31" s="344">
        <v>4</v>
      </c>
      <c r="B31" s="262">
        <v>4</v>
      </c>
      <c r="C31" s="429" t="s">
        <v>83</v>
      </c>
      <c r="D31" s="429"/>
      <c r="E31" s="224">
        <v>210</v>
      </c>
      <c r="F31" s="21"/>
      <c r="G31" s="21"/>
      <c r="H31" s="21"/>
      <c r="I31" s="21"/>
      <c r="J31" s="21"/>
      <c r="L31" s="204"/>
      <c r="M31" s="263">
        <f>E50+E49+E47+E42+E41+E40+E36+E44</f>
        <v>2915</v>
      </c>
      <c r="N31" s="263">
        <f>M31*5</f>
        <v>14575</v>
      </c>
      <c r="O31" s="263">
        <f>M31*0.1*5</f>
        <v>1457.5</v>
      </c>
      <c r="S31" s="205"/>
      <c r="T31" s="207"/>
      <c r="V31" s="255"/>
      <c r="W31" s="259">
        <f>W30+W29+W28</f>
        <v>47425</v>
      </c>
      <c r="X31" s="259">
        <f>X30+X29+X28</f>
        <v>4742.5</v>
      </c>
      <c r="Y31" s="258"/>
      <c r="Z31" s="442"/>
      <c r="AA31" s="443"/>
      <c r="AB31" s="445"/>
      <c r="AC31" s="440"/>
    </row>
    <row r="32" spans="1:32" ht="18" customHeight="1">
      <c r="A32" s="344">
        <v>5</v>
      </c>
      <c r="B32" s="262">
        <v>5</v>
      </c>
      <c r="C32" s="429" t="s">
        <v>84</v>
      </c>
      <c r="D32" s="429"/>
      <c r="E32" s="224">
        <v>520</v>
      </c>
      <c r="F32" s="21"/>
      <c r="G32" s="21"/>
      <c r="H32" s="21"/>
      <c r="I32" s="21"/>
      <c r="J32" s="21"/>
      <c r="L32" s="206"/>
      <c r="S32" s="205"/>
      <c r="T32" s="207"/>
      <c r="V32" s="255"/>
      <c r="Y32" s="258"/>
      <c r="Z32" s="298">
        <v>1</v>
      </c>
      <c r="AA32" s="292" t="s">
        <v>43</v>
      </c>
      <c r="AB32" s="260">
        <v>370</v>
      </c>
      <c r="AC32" s="277">
        <v>1</v>
      </c>
      <c r="AD32" s="33"/>
      <c r="AE32" s="33"/>
      <c r="AF32" s="33"/>
    </row>
    <row r="33" spans="1:32" ht="15.75" customHeight="1">
      <c r="A33" s="344">
        <v>6</v>
      </c>
      <c r="B33" s="262">
        <v>6</v>
      </c>
      <c r="C33" s="429" t="s">
        <v>86</v>
      </c>
      <c r="D33" s="429"/>
      <c r="E33" s="224">
        <v>390</v>
      </c>
      <c r="F33" s="21"/>
      <c r="G33" s="21"/>
      <c r="H33" s="21"/>
      <c r="I33" s="21"/>
      <c r="J33" s="21"/>
      <c r="K33" s="205"/>
      <c r="L33" s="206"/>
      <c r="S33" s="205"/>
      <c r="T33" s="207"/>
      <c r="V33" s="258"/>
      <c r="W33" s="258"/>
      <c r="X33" s="258"/>
      <c r="Y33" s="258"/>
      <c r="Z33" s="298">
        <v>2</v>
      </c>
      <c r="AA33" s="292" t="s">
        <v>81</v>
      </c>
      <c r="AB33" s="260">
        <v>360</v>
      </c>
      <c r="AC33" s="277">
        <v>1</v>
      </c>
      <c r="AD33" s="33"/>
      <c r="AE33" s="33"/>
      <c r="AF33" s="33"/>
    </row>
    <row r="34" spans="1:32" ht="15.75" customHeight="1">
      <c r="A34" s="344">
        <v>7</v>
      </c>
      <c r="B34" s="262">
        <v>7</v>
      </c>
      <c r="C34" s="429" t="s">
        <v>85</v>
      </c>
      <c r="D34" s="429"/>
      <c r="E34" s="224">
        <v>530</v>
      </c>
      <c r="F34" s="21"/>
      <c r="G34" s="21"/>
      <c r="H34" s="21"/>
      <c r="I34" s="21"/>
      <c r="J34" s="21"/>
      <c r="K34" s="205"/>
      <c r="L34" s="206"/>
      <c r="S34" s="205"/>
      <c r="T34" s="207"/>
      <c r="V34" s="258"/>
      <c r="W34" s="258"/>
      <c r="X34" s="258"/>
      <c r="Y34" s="258"/>
      <c r="Z34" s="298">
        <v>3</v>
      </c>
      <c r="AA34" s="292" t="s">
        <v>82</v>
      </c>
      <c r="AB34" s="260">
        <v>420</v>
      </c>
      <c r="AC34" s="277">
        <v>1</v>
      </c>
      <c r="AD34" s="33"/>
      <c r="AE34" s="33"/>
      <c r="AF34" s="33"/>
    </row>
    <row r="35" spans="1:32" ht="18" customHeight="1">
      <c r="A35" s="344">
        <v>8</v>
      </c>
      <c r="B35" s="262">
        <v>8</v>
      </c>
      <c r="C35" s="429" t="s">
        <v>88</v>
      </c>
      <c r="D35" s="429"/>
      <c r="E35" s="224">
        <v>580</v>
      </c>
      <c r="F35" s="21"/>
      <c r="G35" s="21"/>
      <c r="H35" s="21"/>
      <c r="I35" s="21"/>
      <c r="J35" s="21"/>
      <c r="K35" s="205"/>
      <c r="L35" s="206"/>
      <c r="S35" s="205"/>
      <c r="T35" s="207"/>
      <c r="V35" s="258"/>
      <c r="W35" s="258"/>
      <c r="X35" s="258"/>
      <c r="Y35" s="258"/>
      <c r="Z35" s="298">
        <v>4</v>
      </c>
      <c r="AA35" s="292" t="s">
        <v>83</v>
      </c>
      <c r="AB35" s="260">
        <v>210</v>
      </c>
      <c r="AC35" s="277">
        <v>1</v>
      </c>
      <c r="AD35" s="29"/>
      <c r="AE35" s="29"/>
      <c r="AF35" s="29"/>
    </row>
    <row r="36" spans="1:29" ht="14.25" customHeight="1">
      <c r="A36" s="345">
        <v>9</v>
      </c>
      <c r="B36" s="262">
        <v>9</v>
      </c>
      <c r="C36" s="429" t="s">
        <v>87</v>
      </c>
      <c r="D36" s="429"/>
      <c r="E36" s="224">
        <v>520</v>
      </c>
      <c r="F36" s="21"/>
      <c r="G36" s="21"/>
      <c r="H36" s="21"/>
      <c r="I36" s="21"/>
      <c r="J36" s="21"/>
      <c r="K36" s="205"/>
      <c r="L36" s="206"/>
      <c r="N36" s="7">
        <f>+N29+N30+N31</f>
        <v>47425</v>
      </c>
      <c r="S36" s="205"/>
      <c r="T36" s="207"/>
      <c r="Z36" s="298">
        <v>5</v>
      </c>
      <c r="AA36" s="292" t="s">
        <v>84</v>
      </c>
      <c r="AB36" s="260">
        <v>520</v>
      </c>
      <c r="AC36" s="277">
        <v>2</v>
      </c>
    </row>
    <row r="37" spans="1:29" ht="16.5" customHeight="1">
      <c r="A37" s="346">
        <v>10</v>
      </c>
      <c r="B37" s="262">
        <v>10</v>
      </c>
      <c r="C37" s="429" t="s">
        <v>133</v>
      </c>
      <c r="D37" s="429"/>
      <c r="E37" s="224">
        <v>300</v>
      </c>
      <c r="F37" s="21"/>
      <c r="G37" s="21"/>
      <c r="H37" s="21"/>
      <c r="I37" s="21"/>
      <c r="J37" s="21"/>
      <c r="K37" s="205"/>
      <c r="L37" s="206"/>
      <c r="N37" s="7">
        <f>O29/N36*100</f>
        <v>3.7849235635213496</v>
      </c>
      <c r="S37" s="205"/>
      <c r="T37" s="207"/>
      <c r="Z37" s="298">
        <v>6</v>
      </c>
      <c r="AA37" s="292" t="s">
        <v>86</v>
      </c>
      <c r="AB37" s="260">
        <v>390</v>
      </c>
      <c r="AC37" s="277">
        <v>1</v>
      </c>
    </row>
    <row r="38" spans="1:29" ht="16.5" customHeight="1">
      <c r="A38" s="346">
        <v>11</v>
      </c>
      <c r="B38" s="262">
        <v>11</v>
      </c>
      <c r="C38" s="430" t="s">
        <v>133</v>
      </c>
      <c r="D38" s="430"/>
      <c r="E38" s="224">
        <v>360</v>
      </c>
      <c r="F38" s="21"/>
      <c r="G38" s="21"/>
      <c r="H38" s="21"/>
      <c r="I38" s="21"/>
      <c r="J38" s="21"/>
      <c r="K38" s="205"/>
      <c r="L38" s="206"/>
      <c r="S38" s="205"/>
      <c r="T38" s="207"/>
      <c r="Z38" s="298">
        <v>7</v>
      </c>
      <c r="AA38" s="292" t="s">
        <v>85</v>
      </c>
      <c r="AB38" s="260">
        <v>530</v>
      </c>
      <c r="AC38" s="277">
        <v>2</v>
      </c>
    </row>
    <row r="39" spans="1:29" ht="15.75" customHeight="1">
      <c r="A39" s="346">
        <v>12</v>
      </c>
      <c r="B39" s="262">
        <v>12</v>
      </c>
      <c r="C39" s="429" t="s">
        <v>115</v>
      </c>
      <c r="D39" s="429"/>
      <c r="E39" s="224">
        <v>240</v>
      </c>
      <c r="F39" s="21"/>
      <c r="G39" s="21"/>
      <c r="H39" s="21"/>
      <c r="I39" s="21"/>
      <c r="J39" s="21"/>
      <c r="K39" s="205"/>
      <c r="L39" s="206"/>
      <c r="S39" s="205"/>
      <c r="T39" s="207"/>
      <c r="Z39" s="298">
        <v>8</v>
      </c>
      <c r="AA39" s="292" t="s">
        <v>88</v>
      </c>
      <c r="AB39" s="260">
        <v>580</v>
      </c>
      <c r="AC39" s="277">
        <v>3</v>
      </c>
    </row>
    <row r="40" spans="1:29" ht="18" customHeight="1">
      <c r="A40" s="345">
        <v>13</v>
      </c>
      <c r="B40" s="262">
        <v>13</v>
      </c>
      <c r="C40" s="429" t="s">
        <v>130</v>
      </c>
      <c r="D40" s="429"/>
      <c r="E40" s="224">
        <v>650</v>
      </c>
      <c r="F40" s="21"/>
      <c r="G40" s="21"/>
      <c r="H40" s="21"/>
      <c r="I40" s="21"/>
      <c r="J40" s="21"/>
      <c r="K40" s="205"/>
      <c r="L40" s="206"/>
      <c r="S40" s="205"/>
      <c r="T40" s="207"/>
      <c r="Z40" s="298">
        <v>24</v>
      </c>
      <c r="AA40" s="292" t="s">
        <v>95</v>
      </c>
      <c r="AB40" s="260">
        <v>210</v>
      </c>
      <c r="AC40" s="277">
        <v>1</v>
      </c>
    </row>
    <row r="41" spans="1:29" ht="21" customHeight="1">
      <c r="A41" s="345">
        <v>14</v>
      </c>
      <c r="B41" s="262">
        <v>14</v>
      </c>
      <c r="C41" s="429" t="s">
        <v>131</v>
      </c>
      <c r="D41" s="429"/>
      <c r="E41" s="224">
        <v>190</v>
      </c>
      <c r="F41" s="21"/>
      <c r="G41" s="21"/>
      <c r="H41" s="21"/>
      <c r="I41" s="21"/>
      <c r="J41" s="21"/>
      <c r="K41" s="205"/>
      <c r="L41" s="206"/>
      <c r="S41" s="205"/>
      <c r="T41" s="207"/>
      <c r="Z41" s="299"/>
      <c r="AA41" s="293" t="s">
        <v>154</v>
      </c>
      <c r="AB41" s="261">
        <f>SUM(AB32:AB40)</f>
        <v>3590</v>
      </c>
      <c r="AC41" s="278">
        <f>SUM(AC32:AC40)</f>
        <v>13</v>
      </c>
    </row>
    <row r="42" spans="1:29" ht="19.5" customHeight="1">
      <c r="A42" s="345">
        <v>15</v>
      </c>
      <c r="B42" s="262">
        <v>15</v>
      </c>
      <c r="C42" s="429" t="s">
        <v>89</v>
      </c>
      <c r="D42" s="429"/>
      <c r="E42" s="224">
        <v>165</v>
      </c>
      <c r="F42" s="21"/>
      <c r="G42" s="21"/>
      <c r="H42" s="21"/>
      <c r="I42" s="21"/>
      <c r="J42" s="21"/>
      <c r="K42" s="205"/>
      <c r="L42" s="206"/>
      <c r="S42" s="205"/>
      <c r="T42" s="207"/>
      <c r="Z42" s="300"/>
      <c r="AA42" s="453"/>
      <c r="AB42" s="454"/>
      <c r="AC42" s="455"/>
    </row>
    <row r="43" spans="1:32" ht="21" customHeight="1">
      <c r="A43" s="346">
        <v>16</v>
      </c>
      <c r="B43" s="262">
        <v>16</v>
      </c>
      <c r="C43" s="254" t="s">
        <v>96</v>
      </c>
      <c r="D43" s="254"/>
      <c r="E43" s="224">
        <v>570</v>
      </c>
      <c r="F43" s="21"/>
      <c r="G43" s="21"/>
      <c r="H43" s="21"/>
      <c r="I43" s="21"/>
      <c r="J43" s="21"/>
      <c r="K43" s="205"/>
      <c r="L43" s="206"/>
      <c r="S43" s="205"/>
      <c r="T43" s="207"/>
      <c r="Z43" s="442"/>
      <c r="AA43" s="443" t="s">
        <v>152</v>
      </c>
      <c r="AB43" s="444" t="s">
        <v>42</v>
      </c>
      <c r="AC43" s="440" t="s">
        <v>156</v>
      </c>
      <c r="AD43" s="66"/>
      <c r="AE43" s="66"/>
      <c r="AF43" s="66"/>
    </row>
    <row r="44" spans="1:32" ht="21" customHeight="1">
      <c r="A44" s="345">
        <v>17</v>
      </c>
      <c r="B44" s="262">
        <v>17</v>
      </c>
      <c r="C44" s="254" t="s">
        <v>90</v>
      </c>
      <c r="D44" s="254"/>
      <c r="E44" s="224">
        <v>165</v>
      </c>
      <c r="F44" s="21"/>
      <c r="G44" s="21"/>
      <c r="H44" s="21"/>
      <c r="I44" s="21"/>
      <c r="J44" s="21"/>
      <c r="K44" s="205"/>
      <c r="L44" s="206"/>
      <c r="S44" s="205"/>
      <c r="T44" s="207"/>
      <c r="Z44" s="442"/>
      <c r="AA44" s="443"/>
      <c r="AB44" s="444"/>
      <c r="AC44" s="440"/>
      <c r="AD44" s="66"/>
      <c r="AE44" s="66"/>
      <c r="AF44" s="66"/>
    </row>
    <row r="45" spans="1:29" ht="19.5" customHeight="1">
      <c r="A45" s="346">
        <v>18</v>
      </c>
      <c r="B45" s="262">
        <v>18</v>
      </c>
      <c r="C45" s="429" t="s">
        <v>91</v>
      </c>
      <c r="D45" s="429"/>
      <c r="E45" s="224">
        <v>440</v>
      </c>
      <c r="F45" s="21"/>
      <c r="G45" s="21"/>
      <c r="H45" s="21"/>
      <c r="I45" s="21"/>
      <c r="J45" s="21"/>
      <c r="K45" s="205"/>
      <c r="L45" s="206"/>
      <c r="S45" s="205"/>
      <c r="T45" s="207"/>
      <c r="Z45" s="301">
        <v>10</v>
      </c>
      <c r="AA45" s="292" t="s">
        <v>133</v>
      </c>
      <c r="AB45" s="260">
        <v>300</v>
      </c>
      <c r="AC45" s="277">
        <v>1</v>
      </c>
    </row>
    <row r="46" spans="1:29" ht="23.25" customHeight="1">
      <c r="A46" s="346">
        <v>19</v>
      </c>
      <c r="B46" s="262">
        <v>19</v>
      </c>
      <c r="C46" s="429" t="s">
        <v>91</v>
      </c>
      <c r="D46" s="429"/>
      <c r="E46" s="224">
        <v>510</v>
      </c>
      <c r="F46" s="21"/>
      <c r="G46" s="21"/>
      <c r="H46" s="21"/>
      <c r="I46" s="21"/>
      <c r="J46" s="21"/>
      <c r="K46" s="205"/>
      <c r="L46" s="206"/>
      <c r="S46" s="205"/>
      <c r="T46" s="207"/>
      <c r="U46" s="21"/>
      <c r="V46" s="21"/>
      <c r="Z46" s="298">
        <v>11</v>
      </c>
      <c r="AA46" s="294" t="s">
        <v>133</v>
      </c>
      <c r="AB46" s="260">
        <v>360</v>
      </c>
      <c r="AC46" s="277">
        <v>1</v>
      </c>
    </row>
    <row r="47" spans="1:29" ht="18.75" customHeight="1">
      <c r="A47" s="345">
        <v>20</v>
      </c>
      <c r="B47" s="262">
        <v>20</v>
      </c>
      <c r="C47" s="429" t="s">
        <v>92</v>
      </c>
      <c r="D47" s="429"/>
      <c r="E47" s="224">
        <v>320</v>
      </c>
      <c r="F47" s="21"/>
      <c r="G47" s="21"/>
      <c r="H47" s="21"/>
      <c r="I47" s="21"/>
      <c r="J47" s="21"/>
      <c r="K47" s="205"/>
      <c r="S47" s="205"/>
      <c r="T47" s="207"/>
      <c r="U47" s="451"/>
      <c r="V47" s="451"/>
      <c r="Z47" s="298">
        <v>12</v>
      </c>
      <c r="AA47" s="292" t="s">
        <v>115</v>
      </c>
      <c r="AB47" s="260">
        <v>240</v>
      </c>
      <c r="AC47" s="277">
        <v>1</v>
      </c>
    </row>
    <row r="48" spans="1:29" ht="23.25" customHeight="1">
      <c r="A48" s="346">
        <v>21</v>
      </c>
      <c r="B48" s="262">
        <v>21</v>
      </c>
      <c r="C48" s="429" t="s">
        <v>93</v>
      </c>
      <c r="D48" s="429"/>
      <c r="E48" s="224">
        <v>210</v>
      </c>
      <c r="F48" s="21"/>
      <c r="G48" s="21"/>
      <c r="H48" s="21"/>
      <c r="I48" s="21"/>
      <c r="K48" s="205"/>
      <c r="L48" s="206"/>
      <c r="S48" s="205"/>
      <c r="T48" s="207"/>
      <c r="U48" s="21"/>
      <c r="V48" s="21"/>
      <c r="Z48" s="298">
        <v>16</v>
      </c>
      <c r="AA48" s="292" t="s">
        <v>96</v>
      </c>
      <c r="AB48" s="260">
        <v>570</v>
      </c>
      <c r="AC48" s="277">
        <v>2</v>
      </c>
    </row>
    <row r="49" spans="1:29" ht="23.25" customHeight="1">
      <c r="A49" s="345">
        <v>22</v>
      </c>
      <c r="B49" s="262">
        <v>22</v>
      </c>
      <c r="C49" s="429" t="s">
        <v>132</v>
      </c>
      <c r="D49" s="429"/>
      <c r="E49" s="224">
        <v>610</v>
      </c>
      <c r="F49" s="21"/>
      <c r="G49" s="21"/>
      <c r="H49" s="21"/>
      <c r="I49" s="21"/>
      <c r="K49" s="205"/>
      <c r="L49" s="206"/>
      <c r="S49" s="205"/>
      <c r="T49" s="207"/>
      <c r="Z49" s="298">
        <v>18</v>
      </c>
      <c r="AA49" s="292" t="s">
        <v>91</v>
      </c>
      <c r="AB49" s="260">
        <v>440</v>
      </c>
      <c r="AC49" s="277">
        <v>1</v>
      </c>
    </row>
    <row r="50" spans="1:29" ht="22.5" customHeight="1">
      <c r="A50" s="345">
        <v>23</v>
      </c>
      <c r="B50" s="262">
        <v>23</v>
      </c>
      <c r="C50" s="254" t="s">
        <v>94</v>
      </c>
      <c r="D50" s="254"/>
      <c r="E50" s="224">
        <v>295</v>
      </c>
      <c r="F50" s="21"/>
      <c r="G50" s="21"/>
      <c r="H50" s="21"/>
      <c r="I50" s="21"/>
      <c r="K50" s="205"/>
      <c r="L50" s="266"/>
      <c r="M50" s="266"/>
      <c r="N50" s="266"/>
      <c r="O50" s="266"/>
      <c r="P50" s="266"/>
      <c r="Q50" s="266"/>
      <c r="R50" s="266"/>
      <c r="S50" s="266"/>
      <c r="T50" s="207"/>
      <c r="U50" s="21"/>
      <c r="V50" s="21"/>
      <c r="W50" s="21"/>
      <c r="Z50" s="298">
        <v>19</v>
      </c>
      <c r="AA50" s="292" t="s">
        <v>91</v>
      </c>
      <c r="AB50" s="260">
        <v>510</v>
      </c>
      <c r="AC50" s="277">
        <v>2</v>
      </c>
    </row>
    <row r="51" spans="1:29" ht="23.25" customHeight="1" thickBot="1">
      <c r="A51" s="344">
        <v>24</v>
      </c>
      <c r="B51" s="262">
        <v>24</v>
      </c>
      <c r="C51" s="254" t="s">
        <v>95</v>
      </c>
      <c r="D51" s="254"/>
      <c r="E51" s="224">
        <v>210</v>
      </c>
      <c r="F51" s="21"/>
      <c r="G51" s="21"/>
      <c r="H51" s="21"/>
      <c r="I51" s="21"/>
      <c r="J51" s="21"/>
      <c r="K51" s="205"/>
      <c r="L51" s="266"/>
      <c r="M51" s="266"/>
      <c r="N51" s="266"/>
      <c r="O51" s="266"/>
      <c r="P51" s="266"/>
      <c r="Q51" s="266"/>
      <c r="R51" s="266"/>
      <c r="S51" s="266"/>
      <c r="T51" s="207"/>
      <c r="U51" s="21"/>
      <c r="V51" s="21"/>
      <c r="W51" s="21"/>
      <c r="Z51" s="298">
        <v>21</v>
      </c>
      <c r="AA51" s="292" t="s">
        <v>93</v>
      </c>
      <c r="AB51" s="260">
        <v>210</v>
      </c>
      <c r="AC51" s="277">
        <v>1</v>
      </c>
    </row>
    <row r="52" spans="1:105" s="73" customFormat="1" ht="18.75" customHeight="1" thickBot="1">
      <c r="A52" s="346">
        <v>25</v>
      </c>
      <c r="B52" s="348">
        <v>25</v>
      </c>
      <c r="C52" s="349" t="s">
        <v>116</v>
      </c>
      <c r="D52" s="349"/>
      <c r="E52" s="350">
        <v>350</v>
      </c>
      <c r="F52" s="21"/>
      <c r="G52" s="21"/>
      <c r="H52" s="21"/>
      <c r="I52" s="21"/>
      <c r="J52" s="21"/>
      <c r="K52" s="205"/>
      <c r="L52" s="266"/>
      <c r="M52" s="266"/>
      <c r="N52" s="266"/>
      <c r="O52" s="266"/>
      <c r="P52" s="266"/>
      <c r="Q52" s="266"/>
      <c r="R52" s="266"/>
      <c r="S52" s="266"/>
      <c r="T52" s="207"/>
      <c r="U52" s="21"/>
      <c r="V52" s="21"/>
      <c r="W52" s="21"/>
      <c r="X52" s="21"/>
      <c r="Y52" s="21"/>
      <c r="Z52" s="298">
        <v>25</v>
      </c>
      <c r="AA52" s="294" t="s">
        <v>116</v>
      </c>
      <c r="AB52" s="260">
        <v>350</v>
      </c>
      <c r="AC52" s="277">
        <v>1</v>
      </c>
      <c r="AD52" s="7"/>
      <c r="AE52" s="7"/>
      <c r="AF52" s="7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</row>
    <row r="53" spans="2:32" s="82" customFormat="1" ht="17.25" customHeight="1" thickBot="1">
      <c r="B53" s="411" t="s">
        <v>63</v>
      </c>
      <c r="C53" s="412"/>
      <c r="D53" s="413"/>
      <c r="E53" s="351">
        <f>SUM(E28:E52)</f>
        <v>9485</v>
      </c>
      <c r="F53" s="21"/>
      <c r="G53" s="21">
        <v>81468.73</v>
      </c>
      <c r="H53" s="21">
        <f>G53/E53</f>
        <v>8.58921771217712</v>
      </c>
      <c r="I53" s="21">
        <f>H53*M29</f>
        <v>30835.291586715863</v>
      </c>
      <c r="K53" s="205"/>
      <c r="L53" s="347"/>
      <c r="M53" s="266"/>
      <c r="N53" s="266"/>
      <c r="O53" s="266"/>
      <c r="P53" s="266"/>
      <c r="Q53" s="266"/>
      <c r="R53" s="266"/>
      <c r="S53" s="266"/>
      <c r="T53" s="207"/>
      <c r="Z53" s="302"/>
      <c r="AA53" s="295" t="s">
        <v>155</v>
      </c>
      <c r="AB53" s="265">
        <f>SUM(AB45:AB52)</f>
        <v>2980</v>
      </c>
      <c r="AC53" s="279">
        <f>SUM(AC43:AC52)</f>
        <v>10</v>
      </c>
      <c r="AD53" s="7"/>
      <c r="AE53" s="7"/>
      <c r="AF53" s="7"/>
    </row>
    <row r="54" spans="2:32" s="82" customFormat="1" ht="17.25" customHeight="1">
      <c r="B54" s="414" t="s">
        <v>172</v>
      </c>
      <c r="C54" s="415"/>
      <c r="D54" s="415"/>
      <c r="E54" s="416"/>
      <c r="F54" s="21"/>
      <c r="G54" s="21"/>
      <c r="H54" s="21"/>
      <c r="I54" s="21">
        <f>H53*M30</f>
        <v>25595.86878228782</v>
      </c>
      <c r="J54" s="85"/>
      <c r="K54" s="84"/>
      <c r="L54" s="266"/>
      <c r="M54" s="266"/>
      <c r="N54" s="266"/>
      <c r="O54" s="266"/>
      <c r="P54" s="266"/>
      <c r="Q54" s="266"/>
      <c r="R54" s="266"/>
      <c r="S54" s="266"/>
      <c r="Z54" s="300"/>
      <c r="AA54" s="453"/>
      <c r="AB54" s="454"/>
      <c r="AC54" s="455"/>
      <c r="AD54" s="7"/>
      <c r="AE54" s="7"/>
      <c r="AF54" s="7"/>
    </row>
    <row r="55" spans="2:32" s="82" customFormat="1" ht="17.25" customHeight="1">
      <c r="B55" s="417"/>
      <c r="C55" s="418"/>
      <c r="D55" s="418"/>
      <c r="E55" s="419"/>
      <c r="F55" s="21"/>
      <c r="G55" s="21"/>
      <c r="H55" s="21"/>
      <c r="I55" s="21">
        <f>H53*M31</f>
        <v>25037.569630996306</v>
      </c>
      <c r="J55" s="21"/>
      <c r="K55" s="410"/>
      <c r="L55" s="410"/>
      <c r="M55" s="410"/>
      <c r="S55" s="84"/>
      <c r="Z55" s="456"/>
      <c r="AA55" s="460" t="s">
        <v>157</v>
      </c>
      <c r="AB55" s="450" t="s">
        <v>42</v>
      </c>
      <c r="AC55" s="441" t="s">
        <v>156</v>
      </c>
      <c r="AD55" s="7"/>
      <c r="AE55" s="7"/>
      <c r="AF55" s="7"/>
    </row>
    <row r="56" spans="2:32" s="82" customFormat="1" ht="17.25" customHeight="1">
      <c r="B56" s="417"/>
      <c r="C56" s="418"/>
      <c r="D56" s="418"/>
      <c r="E56" s="419"/>
      <c r="F56" s="21"/>
      <c r="G56" s="21"/>
      <c r="H56" s="21"/>
      <c r="I56" s="21">
        <f>I53+I54+I55</f>
        <v>81468.73</v>
      </c>
      <c r="J56" s="21"/>
      <c r="K56" s="410"/>
      <c r="L56" s="410"/>
      <c r="M56" s="410"/>
      <c r="S56" s="84"/>
      <c r="Z56" s="457"/>
      <c r="AA56" s="461"/>
      <c r="AB56" s="445"/>
      <c r="AC56" s="440"/>
      <c r="AD56" s="7"/>
      <c r="AE56" s="7"/>
      <c r="AF56" s="7"/>
    </row>
    <row r="57" spans="2:32" s="21" customFormat="1" ht="17.25" customHeight="1">
      <c r="B57" s="417"/>
      <c r="C57" s="418"/>
      <c r="D57" s="418"/>
      <c r="E57" s="419"/>
      <c r="J57" s="5"/>
      <c r="K57" s="410"/>
      <c r="L57" s="410"/>
      <c r="M57" s="410"/>
      <c r="S57" s="84"/>
      <c r="T57" s="82"/>
      <c r="Z57" s="299">
        <v>9</v>
      </c>
      <c r="AA57" s="292" t="s">
        <v>87</v>
      </c>
      <c r="AB57" s="260">
        <v>520</v>
      </c>
      <c r="AC57" s="277">
        <v>2</v>
      </c>
      <c r="AD57" s="7"/>
      <c r="AE57" s="7"/>
      <c r="AF57" s="7"/>
    </row>
    <row r="58" spans="2:29" ht="14.25">
      <c r="B58" s="417"/>
      <c r="C58" s="418"/>
      <c r="D58" s="418"/>
      <c r="E58" s="419"/>
      <c r="F58" s="21"/>
      <c r="G58" s="21"/>
      <c r="H58" s="21"/>
      <c r="I58" s="21"/>
      <c r="J58" s="5"/>
      <c r="K58" s="410"/>
      <c r="L58" s="410"/>
      <c r="M58" s="410"/>
      <c r="S58" s="21"/>
      <c r="T58" s="21"/>
      <c r="U58" s="21"/>
      <c r="V58" s="21"/>
      <c r="W58" s="21"/>
      <c r="Z58" s="299">
        <v>13</v>
      </c>
      <c r="AA58" s="292" t="s">
        <v>130</v>
      </c>
      <c r="AB58" s="260">
        <v>650</v>
      </c>
      <c r="AC58" s="277">
        <v>2</v>
      </c>
    </row>
    <row r="59" spans="2:29" ht="14.25">
      <c r="B59" s="417"/>
      <c r="C59" s="418"/>
      <c r="D59" s="418"/>
      <c r="E59" s="419"/>
      <c r="F59" s="21"/>
      <c r="G59" s="21"/>
      <c r="H59" s="21"/>
      <c r="I59" s="21"/>
      <c r="J59" s="21"/>
      <c r="K59" s="410"/>
      <c r="L59" s="410"/>
      <c r="M59" s="410"/>
      <c r="S59" s="21"/>
      <c r="T59" s="21"/>
      <c r="U59" s="21"/>
      <c r="V59" s="21"/>
      <c r="W59" s="21"/>
      <c r="Z59" s="299">
        <v>14</v>
      </c>
      <c r="AA59" s="292" t="s">
        <v>131</v>
      </c>
      <c r="AB59" s="260">
        <v>190</v>
      </c>
      <c r="AC59" s="277">
        <v>1</v>
      </c>
    </row>
    <row r="60" spans="2:29" ht="15" thickBot="1">
      <c r="B60" s="420"/>
      <c r="C60" s="421"/>
      <c r="D60" s="421"/>
      <c r="E60" s="422"/>
      <c r="F60" s="21"/>
      <c r="G60" s="21"/>
      <c r="H60" s="21"/>
      <c r="I60" s="21"/>
      <c r="J60" s="21"/>
      <c r="K60" s="21"/>
      <c r="L60" s="21"/>
      <c r="S60" s="21"/>
      <c r="T60" s="21"/>
      <c r="Z60" s="299">
        <v>15</v>
      </c>
      <c r="AA60" s="292" t="s">
        <v>89</v>
      </c>
      <c r="AB60" s="260">
        <v>165</v>
      </c>
      <c r="AC60" s="277">
        <v>1</v>
      </c>
    </row>
    <row r="61" spans="3:29" ht="14.25">
      <c r="C61" s="21"/>
      <c r="D61" s="226"/>
      <c r="E61" s="21"/>
      <c r="F61" s="21"/>
      <c r="G61" s="21"/>
      <c r="H61" s="21"/>
      <c r="I61" s="21"/>
      <c r="J61" s="21"/>
      <c r="K61" s="21"/>
      <c r="L61" s="21"/>
      <c r="S61" s="21"/>
      <c r="T61" s="21"/>
      <c r="Z61" s="299">
        <v>17</v>
      </c>
      <c r="AA61" s="292" t="s">
        <v>90</v>
      </c>
      <c r="AB61" s="260">
        <v>165</v>
      </c>
      <c r="AC61" s="277">
        <v>1</v>
      </c>
    </row>
    <row r="62" spans="3:29" ht="14.25">
      <c r="C62" s="21"/>
      <c r="D62" s="21"/>
      <c r="E62" s="21"/>
      <c r="F62" s="21"/>
      <c r="G62" s="21"/>
      <c r="H62" s="21"/>
      <c r="I62" s="21"/>
      <c r="J62" s="21"/>
      <c r="K62" s="21"/>
      <c r="L62" s="21"/>
      <c r="S62" s="21"/>
      <c r="T62" s="21"/>
      <c r="Z62" s="299">
        <v>20</v>
      </c>
      <c r="AA62" s="292" t="s">
        <v>92</v>
      </c>
      <c r="AB62" s="260">
        <v>320</v>
      </c>
      <c r="AC62" s="277">
        <v>2</v>
      </c>
    </row>
    <row r="63" spans="8:29" ht="13.5">
      <c r="H63" s="87"/>
      <c r="Z63" s="299">
        <v>22</v>
      </c>
      <c r="AA63" s="292" t="s">
        <v>132</v>
      </c>
      <c r="AB63" s="260">
        <v>610</v>
      </c>
      <c r="AC63" s="277">
        <v>2</v>
      </c>
    </row>
    <row r="64" spans="13:29" ht="13.5">
      <c r="M64" s="82"/>
      <c r="N64" s="205"/>
      <c r="O64" s="347"/>
      <c r="P64" s="266"/>
      <c r="Z64" s="299">
        <v>23</v>
      </c>
      <c r="AA64" s="292" t="s">
        <v>94</v>
      </c>
      <c r="AB64" s="260">
        <v>295</v>
      </c>
      <c r="AC64" s="277">
        <v>1</v>
      </c>
    </row>
    <row r="65" spans="13:29" ht="13.5">
      <c r="M65" s="85"/>
      <c r="N65" s="84"/>
      <c r="O65" s="266"/>
      <c r="P65" s="266"/>
      <c r="Z65" s="299"/>
      <c r="AA65" s="293" t="s">
        <v>153</v>
      </c>
      <c r="AB65" s="261">
        <f>SUM(AB57:AB64)</f>
        <v>2915</v>
      </c>
      <c r="AC65" s="278">
        <f>SUM(AC57:AC64)</f>
        <v>12</v>
      </c>
    </row>
    <row r="66" spans="13:29" ht="11.25">
      <c r="M66" s="21"/>
      <c r="N66" s="410"/>
      <c r="O66" s="410"/>
      <c r="P66" s="410"/>
      <c r="Z66" s="298"/>
      <c r="AA66" s="423"/>
      <c r="AB66" s="424"/>
      <c r="AC66" s="425"/>
    </row>
    <row r="67" spans="13:29" ht="14.25" thickBot="1">
      <c r="M67" s="21"/>
      <c r="N67" s="410"/>
      <c r="O67" s="410"/>
      <c r="P67" s="410"/>
      <c r="Z67" s="303"/>
      <c r="AA67" s="280" t="s">
        <v>63</v>
      </c>
      <c r="AB67" s="265">
        <f>AB41+AB65+AB53</f>
        <v>9485</v>
      </c>
      <c r="AC67" s="279">
        <f>AC65+AC53+AC41</f>
        <v>35</v>
      </c>
    </row>
    <row r="68" spans="13:29" ht="15.75">
      <c r="M68" s="5"/>
      <c r="N68" s="410"/>
      <c r="O68" s="410"/>
      <c r="P68" s="410"/>
      <c r="Z68" s="303"/>
      <c r="AA68" s="273" t="s">
        <v>160</v>
      </c>
      <c r="AB68" s="274"/>
      <c r="AC68" s="275"/>
    </row>
    <row r="69" spans="13:29" ht="15.75">
      <c r="M69" s="5"/>
      <c r="N69" s="410"/>
      <c r="O69" s="410"/>
      <c r="P69" s="410"/>
      <c r="Z69" s="304"/>
      <c r="AA69" s="296"/>
      <c r="AB69" s="82"/>
      <c r="AC69" s="227"/>
    </row>
    <row r="70" spans="13:29" ht="15.75">
      <c r="M70" s="21"/>
      <c r="N70" s="410"/>
      <c r="O70" s="410"/>
      <c r="P70" s="410"/>
      <c r="Z70" s="304"/>
      <c r="AA70" s="248"/>
      <c r="AB70" s="86"/>
      <c r="AC70" s="227"/>
    </row>
    <row r="71" spans="8:29" ht="18">
      <c r="H71" s="89"/>
      <c r="I71" s="89"/>
      <c r="L71" s="90"/>
      <c r="M71" s="21"/>
      <c r="N71" s="21"/>
      <c r="O71" s="21"/>
      <c r="Q71" s="90"/>
      <c r="R71" s="90"/>
      <c r="Z71" s="304"/>
      <c r="AA71" s="296"/>
      <c r="AB71" s="82"/>
      <c r="AC71" s="228"/>
    </row>
    <row r="72" spans="12:29" ht="18">
      <c r="L72" s="90"/>
      <c r="M72" s="21"/>
      <c r="N72" s="21"/>
      <c r="O72" s="21"/>
      <c r="Q72" s="90"/>
      <c r="R72" s="90"/>
      <c r="Z72" s="305"/>
      <c r="AA72" s="297"/>
      <c r="AB72" s="237"/>
      <c r="AC72" s="158"/>
    </row>
    <row r="73" spans="12:29" ht="18">
      <c r="L73" s="90"/>
      <c r="M73" s="21"/>
      <c r="N73" s="21"/>
      <c r="O73" s="21"/>
      <c r="Q73" s="90"/>
      <c r="R73" s="90"/>
      <c r="Z73" s="303"/>
      <c r="AA73" s="426" t="s">
        <v>159</v>
      </c>
      <c r="AB73" s="360"/>
      <c r="AC73" s="158"/>
    </row>
    <row r="74" spans="12:29" ht="18.75" thickBot="1">
      <c r="L74" s="90"/>
      <c r="M74" s="90"/>
      <c r="N74" s="90"/>
      <c r="O74" s="90"/>
      <c r="P74" s="90"/>
      <c r="Q74" s="90"/>
      <c r="R74" s="90"/>
      <c r="Z74" s="306"/>
      <c r="AA74" s="427" t="s">
        <v>162</v>
      </c>
      <c r="AB74" s="428"/>
      <c r="AC74" s="47"/>
    </row>
    <row r="75" spans="7:30" ht="17.25">
      <c r="G75" s="89">
        <f>F51</f>
        <v>0</v>
      </c>
      <c r="H75" s="7">
        <f>G51</f>
        <v>0</v>
      </c>
      <c r="I75" s="7">
        <f>(G75/13)*H75</f>
        <v>0</v>
      </c>
      <c r="J75" s="7">
        <f>G71*H71</f>
        <v>0</v>
      </c>
      <c r="L75" s="90"/>
      <c r="M75" s="90"/>
      <c r="N75" s="90"/>
      <c r="O75" s="90"/>
      <c r="P75" s="90"/>
      <c r="Q75" s="90"/>
      <c r="R75" s="90"/>
      <c r="AB75" s="21"/>
      <c r="AC75" s="226"/>
      <c r="AD75" s="21"/>
    </row>
    <row r="76" spans="7:30" ht="17.25">
      <c r="G76" s="89">
        <f>F52</f>
        <v>0</v>
      </c>
      <c r="H76" s="7">
        <f>G52</f>
        <v>0</v>
      </c>
      <c r="I76" s="7">
        <f>(G76/13)*H76</f>
        <v>0</v>
      </c>
      <c r="L76" s="90"/>
      <c r="M76" s="90"/>
      <c r="N76" s="90"/>
      <c r="O76" s="90"/>
      <c r="P76" s="90"/>
      <c r="Q76" s="90"/>
      <c r="R76" s="90"/>
      <c r="AB76" s="21"/>
      <c r="AC76" s="21"/>
      <c r="AD76" s="21"/>
    </row>
    <row r="77" spans="7:18" ht="17.25">
      <c r="G77" s="89">
        <f>SUM(G74:G76)</f>
        <v>0</v>
      </c>
      <c r="H77" s="89">
        <f>SUM(H74:H76)</f>
        <v>0</v>
      </c>
      <c r="I77" s="89">
        <f>SUM(I74:I76)</f>
        <v>0</v>
      </c>
      <c r="L77" s="90"/>
      <c r="M77" s="90"/>
      <c r="N77" s="90"/>
      <c r="O77" s="90"/>
      <c r="P77" s="90"/>
      <c r="Q77" s="90"/>
      <c r="R77" s="90"/>
    </row>
    <row r="78" spans="12:18" ht="17.25">
      <c r="L78" s="90"/>
      <c r="M78" s="90"/>
      <c r="N78" s="90"/>
      <c r="O78" s="90"/>
      <c r="P78" s="90"/>
      <c r="Q78" s="90"/>
      <c r="R78" s="90"/>
    </row>
    <row r="79" spans="12:18" ht="17.25">
      <c r="L79" s="90"/>
      <c r="M79" s="90"/>
      <c r="N79" s="90"/>
      <c r="O79" s="90"/>
      <c r="P79" s="90"/>
      <c r="Q79" s="90"/>
      <c r="R79" s="90"/>
    </row>
    <row r="80" spans="10:18" ht="17.25">
      <c r="J80" s="7">
        <f>(G77/13)*H77</f>
        <v>0</v>
      </c>
      <c r="L80" s="90"/>
      <c r="M80" s="90"/>
      <c r="N80" s="90"/>
      <c r="O80" s="90"/>
      <c r="P80" s="90"/>
      <c r="Q80" s="90"/>
      <c r="R80" s="90"/>
    </row>
    <row r="81" spans="26:32" ht="11.25">
      <c r="Z81" s="21"/>
      <c r="AA81" s="21"/>
      <c r="AB81" s="21"/>
      <c r="AC81" s="21"/>
      <c r="AD81" s="21"/>
      <c r="AE81" s="21"/>
      <c r="AF81" s="21"/>
    </row>
    <row r="82" spans="26:32" ht="11.25">
      <c r="Z82" s="82"/>
      <c r="AA82" s="82"/>
      <c r="AB82" s="82"/>
      <c r="AC82" s="82"/>
      <c r="AD82" s="82"/>
      <c r="AE82" s="82"/>
      <c r="AF82" s="82"/>
    </row>
    <row r="83" spans="26:32" ht="11.25">
      <c r="Z83" s="82"/>
      <c r="AA83" s="82"/>
      <c r="AB83" s="82"/>
      <c r="AC83" s="82"/>
      <c r="AD83" s="82"/>
      <c r="AE83" s="82"/>
      <c r="AF83" s="82"/>
    </row>
    <row r="84" spans="26:32" ht="11.25">
      <c r="Z84" s="82"/>
      <c r="AA84" s="82"/>
      <c r="AB84" s="82"/>
      <c r="AC84" s="82"/>
      <c r="AD84" s="82"/>
      <c r="AE84" s="82"/>
      <c r="AF84" s="82"/>
    </row>
    <row r="85" spans="26:32" ht="11.25">
      <c r="Z85" s="82"/>
      <c r="AA85" s="82"/>
      <c r="AB85" s="82"/>
      <c r="AC85" s="82"/>
      <c r="AD85" s="82"/>
      <c r="AE85" s="82"/>
      <c r="AF85" s="82"/>
    </row>
    <row r="86" spans="26:32" ht="11.25">
      <c r="Z86" s="21"/>
      <c r="AA86" s="21"/>
      <c r="AB86" s="21"/>
      <c r="AC86" s="21"/>
      <c r="AD86" s="21"/>
      <c r="AE86" s="21"/>
      <c r="AF86" s="21"/>
    </row>
  </sheetData>
  <sheetProtection/>
  <mergeCells count="56">
    <mergeCell ref="C16:D16"/>
    <mergeCell ref="D6:O6"/>
    <mergeCell ref="AA55:AA56"/>
    <mergeCell ref="P6:T6"/>
    <mergeCell ref="P7:T7"/>
    <mergeCell ref="R22:T22"/>
    <mergeCell ref="H23:J23"/>
    <mergeCell ref="C14:D14"/>
    <mergeCell ref="C13:D13"/>
    <mergeCell ref="C15:D15"/>
    <mergeCell ref="C17:D17"/>
    <mergeCell ref="C33:D33"/>
    <mergeCell ref="AB55:AB56"/>
    <mergeCell ref="AC43:AC44"/>
    <mergeCell ref="U47:V47"/>
    <mergeCell ref="Z30:Z31"/>
    <mergeCell ref="AA30:AA31"/>
    <mergeCell ref="AA42:AC42"/>
    <mergeCell ref="AA54:AC54"/>
    <mergeCell ref="Z55:Z56"/>
    <mergeCell ref="C28:D28"/>
    <mergeCell ref="C26:D27"/>
    <mergeCell ref="A26:A27"/>
    <mergeCell ref="AC30:AC31"/>
    <mergeCell ref="AC55:AC56"/>
    <mergeCell ref="Z43:Z44"/>
    <mergeCell ref="AA43:AA44"/>
    <mergeCell ref="AB43:AB44"/>
    <mergeCell ref="AB30:AB31"/>
    <mergeCell ref="E26:E27"/>
    <mergeCell ref="B26:B27"/>
    <mergeCell ref="C39:D39"/>
    <mergeCell ref="C40:D40"/>
    <mergeCell ref="C34:D34"/>
    <mergeCell ref="C30:D30"/>
    <mergeCell ref="C31:D31"/>
    <mergeCell ref="C32:D32"/>
    <mergeCell ref="C29:D29"/>
    <mergeCell ref="C35:D35"/>
    <mergeCell ref="C36:D36"/>
    <mergeCell ref="AA74:AB74"/>
    <mergeCell ref="C42:D42"/>
    <mergeCell ref="C37:D37"/>
    <mergeCell ref="C38:D38"/>
    <mergeCell ref="C49:D49"/>
    <mergeCell ref="C48:D48"/>
    <mergeCell ref="C47:D47"/>
    <mergeCell ref="C46:D46"/>
    <mergeCell ref="C45:D45"/>
    <mergeCell ref="C41:D41"/>
    <mergeCell ref="N66:P70"/>
    <mergeCell ref="B53:D53"/>
    <mergeCell ref="K55:M59"/>
    <mergeCell ref="B54:E60"/>
    <mergeCell ref="AA66:AC66"/>
    <mergeCell ref="AA73:AB7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2"/>
  <rowBreaks count="1" manualBreakCount="1">
    <brk id="25" min="1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8"/>
  <sheetViews>
    <sheetView view="pageBreakPreview" zoomScale="85" zoomScaleSheetLayoutView="85" zoomScalePageLayoutView="0" workbookViewId="0" topLeftCell="A52">
      <selection activeCell="I34" sqref="I34"/>
    </sheetView>
  </sheetViews>
  <sheetFormatPr defaultColWidth="9.140625" defaultRowHeight="12.75"/>
  <cols>
    <col min="1" max="1" width="67.28125" style="0" customWidth="1"/>
    <col min="2" max="2" width="13.28125" style="0" customWidth="1"/>
    <col min="3" max="3" width="12.00390625" style="0" customWidth="1"/>
    <col min="4" max="4" width="9.7109375" style="0" customWidth="1"/>
    <col min="5" max="5" width="8.140625" style="0" customWidth="1"/>
    <col min="6" max="6" width="10.421875" style="0" customWidth="1"/>
    <col min="7" max="7" width="9.00390625" style="0" customWidth="1"/>
    <col min="9" max="9" width="16.8515625" style="0" bestFit="1" customWidth="1"/>
    <col min="10" max="10" width="10.7109375" style="0" customWidth="1"/>
    <col min="11" max="11" width="13.28125" style="0" customWidth="1"/>
  </cols>
  <sheetData>
    <row r="1" spans="1:9" ht="19.5" customHeight="1">
      <c r="A1" s="474" t="s">
        <v>182</v>
      </c>
      <c r="B1" s="475"/>
      <c r="C1" s="475"/>
      <c r="D1" s="475"/>
      <c r="E1" s="475"/>
      <c r="F1" s="475"/>
      <c r="G1" s="475"/>
      <c r="H1" s="475"/>
      <c r="I1" s="476"/>
    </row>
    <row r="2" spans="1:9" ht="19.5" customHeight="1">
      <c r="A2" s="320" t="s">
        <v>50</v>
      </c>
      <c r="B2" s="124" t="s">
        <v>51</v>
      </c>
      <c r="C2" s="124" t="s">
        <v>52</v>
      </c>
      <c r="D2" s="124" t="s">
        <v>53</v>
      </c>
      <c r="E2" s="124" t="s">
        <v>54</v>
      </c>
      <c r="F2" s="124" t="s">
        <v>55</v>
      </c>
      <c r="G2" s="124" t="s">
        <v>56</v>
      </c>
      <c r="H2" s="124" t="s">
        <v>57</v>
      </c>
      <c r="I2" s="321" t="s">
        <v>58</v>
      </c>
    </row>
    <row r="3" spans="1:9" ht="12.75" customHeight="1">
      <c r="A3" s="471" t="s">
        <v>59</v>
      </c>
      <c r="B3" s="472"/>
      <c r="C3" s="472"/>
      <c r="D3" s="472"/>
      <c r="E3" s="472"/>
      <c r="F3" s="472"/>
      <c r="G3" s="472"/>
      <c r="H3" s="472"/>
      <c r="I3" s="473"/>
    </row>
    <row r="4" spans="1:9" ht="16.5" customHeight="1">
      <c r="A4" s="322" t="s">
        <v>165</v>
      </c>
      <c r="B4" s="125" t="s">
        <v>35</v>
      </c>
      <c r="C4" s="126" t="s">
        <v>140</v>
      </c>
      <c r="D4" s="125">
        <v>0.5</v>
      </c>
      <c r="E4" s="125">
        <v>1</v>
      </c>
      <c r="F4" s="125">
        <v>20.72</v>
      </c>
      <c r="G4" s="125">
        <v>0</v>
      </c>
      <c r="H4" s="125">
        <v>20.72</v>
      </c>
      <c r="I4" s="323">
        <f>H4*D4</f>
        <v>10.36</v>
      </c>
    </row>
    <row r="5" spans="1:9" ht="21.75" customHeight="1">
      <c r="A5" s="322" t="s">
        <v>166</v>
      </c>
      <c r="B5" s="125" t="s">
        <v>35</v>
      </c>
      <c r="C5" s="126" t="s">
        <v>141</v>
      </c>
      <c r="D5" s="125">
        <v>0.5</v>
      </c>
      <c r="E5" s="125">
        <v>1</v>
      </c>
      <c r="F5" s="125">
        <v>14.98</v>
      </c>
      <c r="G5" s="125">
        <v>0</v>
      </c>
      <c r="H5" s="125">
        <v>14.98</v>
      </c>
      <c r="I5" s="323">
        <f>H5*D5</f>
        <v>7.49</v>
      </c>
    </row>
    <row r="6" spans="1:9" ht="20.25" customHeight="1">
      <c r="A6" s="324" t="s">
        <v>60</v>
      </c>
      <c r="B6" s="128"/>
      <c r="C6" s="129"/>
      <c r="D6" s="128"/>
      <c r="E6" s="128"/>
      <c r="F6" s="128"/>
      <c r="G6" s="128"/>
      <c r="H6" s="130"/>
      <c r="I6" s="325">
        <f>SUM(I4:I5)</f>
        <v>17.85</v>
      </c>
    </row>
    <row r="7" spans="1:9" ht="18" customHeight="1">
      <c r="A7" s="471" t="s">
        <v>112</v>
      </c>
      <c r="B7" s="472"/>
      <c r="C7" s="472"/>
      <c r="D7" s="472"/>
      <c r="E7" s="472"/>
      <c r="F7" s="472"/>
      <c r="G7" s="472"/>
      <c r="H7" s="472"/>
      <c r="I7" s="473"/>
    </row>
    <row r="8" spans="1:9" ht="25.5" customHeight="1">
      <c r="A8" s="322" t="s">
        <v>117</v>
      </c>
      <c r="B8" s="125" t="s">
        <v>119</v>
      </c>
      <c r="C8" s="126" t="s">
        <v>118</v>
      </c>
      <c r="D8" s="125">
        <v>1</v>
      </c>
      <c r="E8" s="125">
        <v>1</v>
      </c>
      <c r="F8" s="125">
        <v>450</v>
      </c>
      <c r="G8" s="125">
        <v>0</v>
      </c>
      <c r="H8" s="125">
        <f>F8</f>
        <v>450</v>
      </c>
      <c r="I8" s="323">
        <f>H8*D8</f>
        <v>450</v>
      </c>
    </row>
    <row r="9" spans="1:9" ht="25.5" customHeight="1">
      <c r="A9" s="322" t="s">
        <v>120</v>
      </c>
      <c r="B9" s="125" t="s">
        <v>122</v>
      </c>
      <c r="C9" s="126" t="s">
        <v>121</v>
      </c>
      <c r="D9" s="125">
        <v>1.5</v>
      </c>
      <c r="E9" s="125">
        <v>1</v>
      </c>
      <c r="F9" s="125">
        <v>6.42</v>
      </c>
      <c r="G9" s="125">
        <v>0</v>
      </c>
      <c r="H9" s="125">
        <f>F9</f>
        <v>6.42</v>
      </c>
      <c r="I9" s="323">
        <f>H9*D9</f>
        <v>9.629999999999999</v>
      </c>
    </row>
    <row r="10" spans="1:9" ht="17.25" customHeight="1">
      <c r="A10" s="322" t="s">
        <v>123</v>
      </c>
      <c r="B10" s="125" t="s">
        <v>124</v>
      </c>
      <c r="C10" s="126" t="s">
        <v>125</v>
      </c>
      <c r="D10" s="125">
        <v>0.125</v>
      </c>
      <c r="E10" s="125">
        <v>1</v>
      </c>
      <c r="F10" s="125">
        <v>23.21</v>
      </c>
      <c r="G10" s="125">
        <v>0</v>
      </c>
      <c r="H10" s="125">
        <f>F10</f>
        <v>23.21</v>
      </c>
      <c r="I10" s="323">
        <f>H10*D10</f>
        <v>2.90125</v>
      </c>
    </row>
    <row r="11" spans="1:9" ht="27.75" customHeight="1">
      <c r="A11" s="322" t="s">
        <v>139</v>
      </c>
      <c r="B11" s="125" t="s">
        <v>122</v>
      </c>
      <c r="C11" s="126" t="s">
        <v>126</v>
      </c>
      <c r="D11" s="125">
        <v>0.25</v>
      </c>
      <c r="E11" s="125">
        <v>1</v>
      </c>
      <c r="F11" s="125">
        <v>6.86</v>
      </c>
      <c r="G11" s="125">
        <v>0</v>
      </c>
      <c r="H11" s="125">
        <f>F11</f>
        <v>6.86</v>
      </c>
      <c r="I11" s="323">
        <f>H11*D11</f>
        <v>1.715</v>
      </c>
    </row>
    <row r="12" spans="1:9" ht="12.75">
      <c r="A12" s="324" t="s">
        <v>60</v>
      </c>
      <c r="B12" s="128"/>
      <c r="C12" s="129"/>
      <c r="D12" s="128"/>
      <c r="E12" s="128"/>
      <c r="F12" s="128"/>
      <c r="G12" s="128"/>
      <c r="H12" s="130"/>
      <c r="I12" s="325">
        <f>SUM(I8:I11)</f>
        <v>464.24625</v>
      </c>
    </row>
    <row r="13" spans="1:10" ht="12.75">
      <c r="A13" s="326" t="s">
        <v>63</v>
      </c>
      <c r="B13" s="128"/>
      <c r="C13" s="129"/>
      <c r="D13" s="128"/>
      <c r="E13" s="128"/>
      <c r="F13" s="128"/>
      <c r="G13" s="128"/>
      <c r="H13" s="130"/>
      <c r="I13" s="325">
        <f>SUM(I12,I6)</f>
        <v>482.09625</v>
      </c>
      <c r="J13" s="143"/>
    </row>
    <row r="14" spans="1:10" ht="15" customHeight="1">
      <c r="A14" s="327"/>
      <c r="B14" s="131"/>
      <c r="C14" s="132"/>
      <c r="D14" s="133"/>
      <c r="E14" s="133"/>
      <c r="F14" s="133"/>
      <c r="G14" s="133"/>
      <c r="H14" s="134"/>
      <c r="I14" s="328"/>
      <c r="J14" s="143"/>
    </row>
    <row r="15" spans="1:10" ht="26.25" customHeight="1">
      <c r="A15" s="477" t="s">
        <v>64</v>
      </c>
      <c r="B15" s="478"/>
      <c r="C15" s="478"/>
      <c r="D15" s="135"/>
      <c r="E15" s="135"/>
      <c r="F15" s="143"/>
      <c r="G15" s="135"/>
      <c r="H15" s="135"/>
      <c r="I15" s="329" t="s">
        <v>164</v>
      </c>
      <c r="J15" s="143"/>
    </row>
    <row r="16" spans="1:10" ht="18.75" customHeight="1">
      <c r="A16" s="330" t="s">
        <v>65</v>
      </c>
      <c r="B16" s="136" t="s">
        <v>66</v>
      </c>
      <c r="C16" s="136" t="s">
        <v>67</v>
      </c>
      <c r="D16" s="135"/>
      <c r="E16" s="135"/>
      <c r="F16" s="135"/>
      <c r="G16" s="135"/>
      <c r="H16" s="135"/>
      <c r="I16" s="331"/>
      <c r="J16" s="143"/>
    </row>
    <row r="17" spans="1:10" ht="15.75" customHeight="1">
      <c r="A17" s="330" t="s">
        <v>68</v>
      </c>
      <c r="B17" s="137">
        <v>87.24</v>
      </c>
      <c r="C17" s="138">
        <f>I6</f>
        <v>17.85</v>
      </c>
      <c r="D17" s="135"/>
      <c r="E17" s="135"/>
      <c r="F17" s="135"/>
      <c r="G17" s="135"/>
      <c r="H17" s="135"/>
      <c r="I17" s="331"/>
      <c r="J17" s="143"/>
    </row>
    <row r="18" spans="1:10" ht="18.75" customHeight="1">
      <c r="A18" s="330" t="s">
        <v>69</v>
      </c>
      <c r="B18" s="139"/>
      <c r="C18" s="138">
        <v>0</v>
      </c>
      <c r="D18" s="135"/>
      <c r="E18" s="135"/>
      <c r="F18" s="135"/>
      <c r="G18" s="135"/>
      <c r="H18" s="135"/>
      <c r="I18" s="331"/>
      <c r="J18" s="144"/>
    </row>
    <row r="19" spans="1:10" ht="14.25" customHeight="1">
      <c r="A19" s="330" t="s">
        <v>70</v>
      </c>
      <c r="B19" s="139"/>
      <c r="C19" s="138">
        <f>I12</f>
        <v>464.24625</v>
      </c>
      <c r="D19" s="135"/>
      <c r="E19" s="135"/>
      <c r="F19" s="135"/>
      <c r="G19" s="135"/>
      <c r="H19" s="135"/>
      <c r="I19" s="331"/>
      <c r="J19" s="143"/>
    </row>
    <row r="20" spans="1:10" ht="14.25" customHeight="1">
      <c r="A20" s="330" t="s">
        <v>71</v>
      </c>
      <c r="B20" s="137"/>
      <c r="C20" s="138">
        <v>1</v>
      </c>
      <c r="D20" s="135" t="s">
        <v>72</v>
      </c>
      <c r="E20" s="135"/>
      <c r="F20" s="135"/>
      <c r="G20" s="135"/>
      <c r="H20" s="135"/>
      <c r="I20" s="331"/>
      <c r="J20" s="143"/>
    </row>
    <row r="21" spans="1:10" ht="14.25" customHeight="1">
      <c r="A21" s="330" t="s">
        <v>73</v>
      </c>
      <c r="B21" s="137"/>
      <c r="C21" s="138">
        <f>C17+C19</f>
        <v>482.09625</v>
      </c>
      <c r="D21" s="135"/>
      <c r="E21" s="135"/>
      <c r="F21" s="135"/>
      <c r="G21" s="135"/>
      <c r="H21" s="135"/>
      <c r="I21" s="331"/>
      <c r="J21" s="143"/>
    </row>
    <row r="22" spans="1:10" ht="21" customHeight="1">
      <c r="A22" s="330" t="s">
        <v>74</v>
      </c>
      <c r="B22" s="137"/>
      <c r="C22" s="138">
        <f>C21/C20</f>
        <v>482.09625</v>
      </c>
      <c r="D22" s="135"/>
      <c r="E22" s="135"/>
      <c r="F22" s="135"/>
      <c r="G22" s="135"/>
      <c r="H22" s="135"/>
      <c r="I22" s="331"/>
      <c r="J22" s="143"/>
    </row>
    <row r="23" spans="1:10" ht="18.75" customHeight="1">
      <c r="A23" s="330" t="s">
        <v>75</v>
      </c>
      <c r="B23" s="137"/>
      <c r="C23" s="138">
        <f>C18+C22</f>
        <v>482.09625</v>
      </c>
      <c r="D23" s="135"/>
      <c r="E23" s="135"/>
      <c r="F23" s="135"/>
      <c r="G23" s="135"/>
      <c r="H23" s="135"/>
      <c r="I23" s="331"/>
      <c r="J23" s="143"/>
    </row>
    <row r="24" spans="1:10" ht="18" customHeight="1">
      <c r="A24" s="330" t="s">
        <v>76</v>
      </c>
      <c r="B24" s="140">
        <v>26.43</v>
      </c>
      <c r="C24" s="138">
        <f>ROUND(C23*(B24/100),2)</f>
        <v>127.42</v>
      </c>
      <c r="D24" s="135"/>
      <c r="E24" s="135"/>
      <c r="F24" s="135"/>
      <c r="G24" s="135"/>
      <c r="H24" s="135"/>
      <c r="I24" s="331"/>
      <c r="J24" s="143"/>
    </row>
    <row r="25" spans="1:10" ht="14.25">
      <c r="A25" s="332" t="s">
        <v>77</v>
      </c>
      <c r="B25" s="137"/>
      <c r="C25" s="141">
        <f>C23+C24</f>
        <v>609.51625</v>
      </c>
      <c r="D25" s="135"/>
      <c r="E25" s="135"/>
      <c r="F25" s="135"/>
      <c r="G25" s="135"/>
      <c r="H25" s="135"/>
      <c r="I25" s="331"/>
      <c r="J25" s="143"/>
    </row>
    <row r="26" spans="1:10" ht="14.25">
      <c r="A26" s="333"/>
      <c r="B26" s="149"/>
      <c r="C26" s="150"/>
      <c r="D26" s="135"/>
      <c r="E26" s="135"/>
      <c r="F26" s="135"/>
      <c r="G26" s="135"/>
      <c r="H26" s="135"/>
      <c r="I26" s="331"/>
      <c r="J26" s="143"/>
    </row>
    <row r="27" spans="1:9" ht="17.25" customHeight="1">
      <c r="A27" s="479" t="s">
        <v>193</v>
      </c>
      <c r="B27" s="480"/>
      <c r="C27" s="480"/>
      <c r="D27" s="480"/>
      <c r="E27" s="480"/>
      <c r="F27" s="480"/>
      <c r="G27" s="480"/>
      <c r="H27" s="480"/>
      <c r="I27" s="481"/>
    </row>
    <row r="28" spans="1:9" ht="12.75">
      <c r="A28" s="320" t="s">
        <v>50</v>
      </c>
      <c r="B28" s="124" t="s">
        <v>51</v>
      </c>
      <c r="C28" s="124" t="s">
        <v>52</v>
      </c>
      <c r="D28" s="124" t="s">
        <v>53</v>
      </c>
      <c r="E28" s="124" t="s">
        <v>54</v>
      </c>
      <c r="F28" s="124" t="s">
        <v>55</v>
      </c>
      <c r="G28" s="124" t="s">
        <v>56</v>
      </c>
      <c r="H28" s="124" t="s">
        <v>57</v>
      </c>
      <c r="I28" s="321" t="s">
        <v>58</v>
      </c>
    </row>
    <row r="29" spans="1:9" ht="12.75">
      <c r="A29" s="471" t="s">
        <v>59</v>
      </c>
      <c r="B29" s="472"/>
      <c r="C29" s="472"/>
      <c r="D29" s="472"/>
      <c r="E29" s="472"/>
      <c r="F29" s="472"/>
      <c r="G29" s="472"/>
      <c r="H29" s="472"/>
      <c r="I29" s="473"/>
    </row>
    <row r="30" spans="1:11" ht="13.5" customHeight="1">
      <c r="A30" s="322" t="s">
        <v>165</v>
      </c>
      <c r="B30" s="125" t="s">
        <v>35</v>
      </c>
      <c r="C30" s="126" t="s">
        <v>145</v>
      </c>
      <c r="D30" s="231">
        <v>1</v>
      </c>
      <c r="E30" s="125">
        <v>1</v>
      </c>
      <c r="F30" s="125">
        <v>33.01</v>
      </c>
      <c r="G30" s="125">
        <v>0</v>
      </c>
      <c r="H30" s="125">
        <f>F30</f>
        <v>33.01</v>
      </c>
      <c r="I30" s="323">
        <f>H30*D30</f>
        <v>33.01</v>
      </c>
      <c r="J30">
        <v>33.01</v>
      </c>
      <c r="K30">
        <f>J30*D30</f>
        <v>33.01</v>
      </c>
    </row>
    <row r="31" spans="1:11" ht="12.75" customHeight="1">
      <c r="A31" s="322" t="s">
        <v>166</v>
      </c>
      <c r="B31" s="125" t="s">
        <v>35</v>
      </c>
      <c r="C31" s="126" t="s">
        <v>141</v>
      </c>
      <c r="D31" s="231">
        <v>3</v>
      </c>
      <c r="E31" s="125">
        <v>1</v>
      </c>
      <c r="F31" s="125">
        <v>14.98</v>
      </c>
      <c r="G31" s="125">
        <v>0</v>
      </c>
      <c r="H31" s="125">
        <f>F31</f>
        <v>14.98</v>
      </c>
      <c r="I31" s="323">
        <f>H31*D31</f>
        <v>44.94</v>
      </c>
      <c r="J31">
        <v>14.98</v>
      </c>
      <c r="K31">
        <f>J31*D31</f>
        <v>44.94</v>
      </c>
    </row>
    <row r="32" spans="1:11" ht="15" customHeight="1">
      <c r="A32" s="324" t="s">
        <v>60</v>
      </c>
      <c r="B32" s="128"/>
      <c r="C32" s="129"/>
      <c r="D32" s="128"/>
      <c r="E32" s="128"/>
      <c r="F32" s="128"/>
      <c r="G32" s="128"/>
      <c r="H32" s="130"/>
      <c r="I32" s="325">
        <f>SUM(I30:I31)</f>
        <v>77.94999999999999</v>
      </c>
      <c r="K32" s="178">
        <f>SUM(K30:K31)</f>
        <v>77.94999999999999</v>
      </c>
    </row>
    <row r="33" spans="1:9" ht="12.75">
      <c r="A33" s="471" t="s">
        <v>112</v>
      </c>
      <c r="B33" s="472"/>
      <c r="C33" s="472"/>
      <c r="D33" s="472"/>
      <c r="E33" s="472"/>
      <c r="F33" s="472"/>
      <c r="G33" s="472"/>
      <c r="H33" s="472"/>
      <c r="I33" s="473"/>
    </row>
    <row r="34" spans="1:11" ht="36.75" customHeight="1">
      <c r="A34" s="322" t="s">
        <v>181</v>
      </c>
      <c r="B34" s="125" t="s">
        <v>35</v>
      </c>
      <c r="C34" s="126" t="s">
        <v>169</v>
      </c>
      <c r="D34" s="231">
        <v>1</v>
      </c>
      <c r="E34" s="125">
        <v>1</v>
      </c>
      <c r="F34" s="125">
        <v>111.79</v>
      </c>
      <c r="G34" s="125">
        <v>0</v>
      </c>
      <c r="H34" s="125">
        <f>F34</f>
        <v>111.79</v>
      </c>
      <c r="I34" s="323">
        <f>ROUND(H34*D34,2)</f>
        <v>111.79</v>
      </c>
      <c r="J34" s="319">
        <v>111.79</v>
      </c>
      <c r="K34">
        <f>J34*D34</f>
        <v>111.79</v>
      </c>
    </row>
    <row r="35" spans="1:11" ht="33.75" customHeight="1">
      <c r="A35" s="322" t="s">
        <v>167</v>
      </c>
      <c r="B35" s="125" t="s">
        <v>129</v>
      </c>
      <c r="C35" s="126" t="s">
        <v>168</v>
      </c>
      <c r="D35" s="231">
        <v>1</v>
      </c>
      <c r="E35" s="125">
        <v>0.5</v>
      </c>
      <c r="F35" s="125">
        <v>9.87</v>
      </c>
      <c r="G35" s="125">
        <v>0</v>
      </c>
      <c r="H35" s="125">
        <f>F35</f>
        <v>9.87</v>
      </c>
      <c r="I35" s="323">
        <f>ROUND(H35*D35,2)</f>
        <v>9.87</v>
      </c>
      <c r="J35" s="319">
        <v>9.87</v>
      </c>
      <c r="K35">
        <f>J35*D35</f>
        <v>9.87</v>
      </c>
    </row>
    <row r="36" spans="1:11" ht="27" customHeight="1">
      <c r="A36" s="322" t="s">
        <v>99</v>
      </c>
      <c r="B36" s="125" t="s">
        <v>129</v>
      </c>
      <c r="C36" s="126" t="s">
        <v>98</v>
      </c>
      <c r="D36" s="231">
        <v>1</v>
      </c>
      <c r="E36" s="125">
        <v>1</v>
      </c>
      <c r="F36" s="125">
        <v>178.59</v>
      </c>
      <c r="G36" s="125">
        <v>0</v>
      </c>
      <c r="H36" s="125">
        <f>F36</f>
        <v>178.59</v>
      </c>
      <c r="I36" s="323">
        <f>ROUND(H36*D36,2)</f>
        <v>178.59</v>
      </c>
      <c r="J36" s="319">
        <v>53.36</v>
      </c>
      <c r="K36">
        <f>J36*D36</f>
        <v>53.36</v>
      </c>
    </row>
    <row r="37" spans="1:11" ht="30">
      <c r="A37" s="322" t="s">
        <v>171</v>
      </c>
      <c r="B37" s="125" t="s">
        <v>129</v>
      </c>
      <c r="C37" s="126" t="s">
        <v>170</v>
      </c>
      <c r="D37" s="231">
        <v>1</v>
      </c>
      <c r="E37" s="125">
        <v>1</v>
      </c>
      <c r="F37" s="125">
        <v>144.32</v>
      </c>
      <c r="G37" s="125">
        <v>0</v>
      </c>
      <c r="H37" s="125">
        <f>F37</f>
        <v>144.32</v>
      </c>
      <c r="I37" s="323">
        <f>ROUND(H37*D37,2)</f>
        <v>144.32</v>
      </c>
      <c r="J37" s="319">
        <v>24.09</v>
      </c>
      <c r="K37">
        <f>J37*D37</f>
        <v>24.09</v>
      </c>
    </row>
    <row r="38" spans="1:11" ht="12.75">
      <c r="A38" s="324" t="s">
        <v>60</v>
      </c>
      <c r="B38" s="128"/>
      <c r="C38" s="129"/>
      <c r="D38" s="128"/>
      <c r="E38" s="128"/>
      <c r="F38" s="128"/>
      <c r="G38" s="128"/>
      <c r="H38" s="130"/>
      <c r="I38" s="325">
        <f>SUM(I34:I37)</f>
        <v>444.57</v>
      </c>
      <c r="K38" s="178">
        <f>SUM(K34:K37)</f>
        <v>199.11</v>
      </c>
    </row>
    <row r="39" spans="1:9" ht="12.75">
      <c r="A39" s="471" t="s">
        <v>61</v>
      </c>
      <c r="B39" s="472"/>
      <c r="C39" s="472"/>
      <c r="D39" s="472"/>
      <c r="E39" s="472"/>
      <c r="F39" s="472"/>
      <c r="G39" s="472"/>
      <c r="H39" s="472"/>
      <c r="I39" s="473"/>
    </row>
    <row r="40" spans="1:9" ht="12.75">
      <c r="A40" s="322" t="s">
        <v>110</v>
      </c>
      <c r="B40" s="125" t="s">
        <v>2</v>
      </c>
      <c r="C40" s="125" t="s">
        <v>134</v>
      </c>
      <c r="D40" s="125">
        <v>0.1</v>
      </c>
      <c r="E40" s="125">
        <v>1</v>
      </c>
      <c r="F40" s="125">
        <v>47.43</v>
      </c>
      <c r="G40" s="125">
        <v>0</v>
      </c>
      <c r="H40" s="125">
        <v>47.43</v>
      </c>
      <c r="I40" s="323">
        <f>ROUND(H40*D40,2)</f>
        <v>4.74</v>
      </c>
    </row>
    <row r="41" spans="1:9" ht="12.75">
      <c r="A41" s="324" t="s">
        <v>60</v>
      </c>
      <c r="B41" s="128"/>
      <c r="C41" s="129"/>
      <c r="D41" s="128"/>
      <c r="E41" s="128"/>
      <c r="F41" s="128"/>
      <c r="G41" s="128"/>
      <c r="H41" s="130"/>
      <c r="I41" s="325">
        <f>I40</f>
        <v>4.74</v>
      </c>
    </row>
    <row r="42" spans="1:9" ht="18" customHeight="1">
      <c r="A42" s="326" t="s">
        <v>63</v>
      </c>
      <c r="B42" s="128"/>
      <c r="C42" s="129"/>
      <c r="D42" s="128"/>
      <c r="E42" s="128"/>
      <c r="F42" s="128"/>
      <c r="G42" s="128"/>
      <c r="H42" s="130"/>
      <c r="I42" s="325">
        <f>I32+I38+I41</f>
        <v>527.26</v>
      </c>
    </row>
    <row r="43" spans="1:9" ht="12.75">
      <c r="A43" s="327"/>
      <c r="B43" s="131"/>
      <c r="C43" s="132"/>
      <c r="D43" s="133"/>
      <c r="E43" s="133"/>
      <c r="F43" s="133"/>
      <c r="G43" s="133"/>
      <c r="H43" s="134"/>
      <c r="I43" s="328"/>
    </row>
    <row r="44" spans="1:9" ht="27">
      <c r="A44" s="477" t="s">
        <v>64</v>
      </c>
      <c r="B44" s="478"/>
      <c r="C44" s="478"/>
      <c r="D44" s="135"/>
      <c r="E44" s="135"/>
      <c r="F44" s="135"/>
      <c r="G44" s="135"/>
      <c r="H44" s="135"/>
      <c r="I44" s="329" t="s">
        <v>163</v>
      </c>
    </row>
    <row r="45" spans="1:9" ht="14.25">
      <c r="A45" s="330" t="s">
        <v>65</v>
      </c>
      <c r="B45" s="136" t="s">
        <v>66</v>
      </c>
      <c r="C45" s="136" t="s">
        <v>67</v>
      </c>
      <c r="D45" s="135"/>
      <c r="E45" s="135"/>
      <c r="F45" s="135"/>
      <c r="G45" s="135"/>
      <c r="H45" s="135"/>
      <c r="I45" s="331"/>
    </row>
    <row r="46" spans="1:9" ht="14.25">
      <c r="A46" s="330" t="s">
        <v>68</v>
      </c>
      <c r="B46" s="137">
        <v>87.24</v>
      </c>
      <c r="C46" s="138">
        <f>I32</f>
        <v>77.94999999999999</v>
      </c>
      <c r="D46" s="135"/>
      <c r="E46" s="135"/>
      <c r="F46" s="135"/>
      <c r="G46" s="135"/>
      <c r="H46" s="135"/>
      <c r="I46" s="331"/>
    </row>
    <row r="47" spans="1:10" ht="14.25">
      <c r="A47" s="330" t="s">
        <v>69</v>
      </c>
      <c r="B47" s="139"/>
      <c r="C47" s="138">
        <f>I41</f>
        <v>4.74</v>
      </c>
      <c r="D47" s="135"/>
      <c r="E47" s="135"/>
      <c r="F47" s="135"/>
      <c r="G47" s="135"/>
      <c r="H47" s="135"/>
      <c r="I47" s="331"/>
      <c r="J47" s="143"/>
    </row>
    <row r="48" spans="1:10" ht="14.25">
      <c r="A48" s="330" t="s">
        <v>70</v>
      </c>
      <c r="B48" s="139"/>
      <c r="C48" s="138">
        <f>I38</f>
        <v>444.57</v>
      </c>
      <c r="D48" s="135"/>
      <c r="E48" s="135"/>
      <c r="F48" s="135"/>
      <c r="G48" s="135"/>
      <c r="H48" s="135"/>
      <c r="I48" s="331"/>
      <c r="J48" s="143"/>
    </row>
    <row r="49" spans="1:10" ht="14.25">
      <c r="A49" s="330" t="s">
        <v>71</v>
      </c>
      <c r="B49" s="137"/>
      <c r="C49" s="138">
        <v>1000</v>
      </c>
      <c r="D49" s="135" t="s">
        <v>72</v>
      </c>
      <c r="E49" s="135"/>
      <c r="F49" s="135"/>
      <c r="G49" s="135"/>
      <c r="H49" s="135"/>
      <c r="I49" s="331"/>
      <c r="J49" s="143"/>
    </row>
    <row r="50" spans="1:12" ht="14.25">
      <c r="A50" s="330" t="s">
        <v>73</v>
      </c>
      <c r="B50" s="137"/>
      <c r="C50" s="138">
        <f>C46+C48</f>
        <v>522.52</v>
      </c>
      <c r="D50" s="135"/>
      <c r="E50" s="135"/>
      <c r="F50" s="135"/>
      <c r="G50" s="135"/>
      <c r="H50" s="135"/>
      <c r="I50" s="331"/>
      <c r="J50" s="143"/>
      <c r="K50">
        <v>6.75</v>
      </c>
      <c r="L50">
        <f>K50*L51</f>
        <v>32011.875</v>
      </c>
    </row>
    <row r="51" spans="1:12" ht="14.25">
      <c r="A51" s="330" t="s">
        <v>74</v>
      </c>
      <c r="B51" s="137"/>
      <c r="C51" s="138">
        <f>C50/C49</f>
        <v>0.52252</v>
      </c>
      <c r="D51" s="135"/>
      <c r="E51" s="135"/>
      <c r="F51" s="135"/>
      <c r="G51" s="135"/>
      <c r="H51" s="135"/>
      <c r="I51" s="331"/>
      <c r="J51" s="143"/>
      <c r="K51">
        <v>6.35</v>
      </c>
      <c r="L51">
        <v>4742.5</v>
      </c>
    </row>
    <row r="52" spans="1:12" ht="14.25">
      <c r="A52" s="330" t="s">
        <v>75</v>
      </c>
      <c r="B52" s="137"/>
      <c r="C52" s="138">
        <f>C47+C51</f>
        <v>5.26252</v>
      </c>
      <c r="D52" s="135"/>
      <c r="E52" s="135"/>
      <c r="F52" s="135"/>
      <c r="G52" s="135"/>
      <c r="H52" s="135"/>
      <c r="I52" s="331"/>
      <c r="J52" s="143"/>
      <c r="L52">
        <f>K51*L51</f>
        <v>30114.875</v>
      </c>
    </row>
    <row r="53" spans="1:10" ht="14.25">
      <c r="A53" s="330" t="s">
        <v>76</v>
      </c>
      <c r="B53" s="140">
        <v>26.43</v>
      </c>
      <c r="C53" s="138">
        <f>ROUND(C52*(B53/100),2)</f>
        <v>1.39</v>
      </c>
      <c r="D53" s="135"/>
      <c r="E53" s="135"/>
      <c r="F53" s="135"/>
      <c r="G53" s="135"/>
      <c r="H53" s="135"/>
      <c r="I53" s="331"/>
      <c r="J53" s="143"/>
    </row>
    <row r="54" spans="1:10" ht="14.25">
      <c r="A54" s="332" t="s">
        <v>77</v>
      </c>
      <c r="B54" s="137"/>
      <c r="C54" s="141">
        <f>C52+C53</f>
        <v>6.65252</v>
      </c>
      <c r="D54" s="135"/>
      <c r="E54" s="135"/>
      <c r="F54" s="135"/>
      <c r="G54" s="135"/>
      <c r="H54" s="135"/>
      <c r="I54" s="331"/>
      <c r="J54" s="143"/>
    </row>
    <row r="55" spans="1:10" ht="14.25">
      <c r="A55" s="333"/>
      <c r="B55" s="149"/>
      <c r="C55" s="150"/>
      <c r="D55" s="135"/>
      <c r="E55" s="135"/>
      <c r="F55" s="135"/>
      <c r="G55" s="135"/>
      <c r="H55" s="135"/>
      <c r="I55" s="331"/>
      <c r="J55" s="143"/>
    </row>
    <row r="56" spans="1:9" ht="17.25">
      <c r="A56" s="479" t="s">
        <v>192</v>
      </c>
      <c r="B56" s="480"/>
      <c r="C56" s="480"/>
      <c r="D56" s="480"/>
      <c r="E56" s="480"/>
      <c r="F56" s="480"/>
      <c r="G56" s="480"/>
      <c r="H56" s="480"/>
      <c r="I56" s="481"/>
    </row>
    <row r="57" spans="1:9" ht="12.75">
      <c r="A57" s="320" t="s">
        <v>50</v>
      </c>
      <c r="B57" s="124" t="s">
        <v>51</v>
      </c>
      <c r="C57" s="124" t="s">
        <v>52</v>
      </c>
      <c r="D57" s="124" t="s">
        <v>53</v>
      </c>
      <c r="E57" s="124" t="s">
        <v>54</v>
      </c>
      <c r="F57" s="124" t="s">
        <v>55</v>
      </c>
      <c r="G57" s="124" t="s">
        <v>56</v>
      </c>
      <c r="H57" s="124" t="s">
        <v>57</v>
      </c>
      <c r="I57" s="321" t="s">
        <v>58</v>
      </c>
    </row>
    <row r="58" spans="1:9" ht="12.75">
      <c r="A58" s="471" t="s">
        <v>59</v>
      </c>
      <c r="B58" s="472"/>
      <c r="C58" s="472"/>
      <c r="D58" s="472"/>
      <c r="E58" s="472"/>
      <c r="F58" s="472"/>
      <c r="G58" s="472"/>
      <c r="H58" s="472"/>
      <c r="I58" s="473"/>
    </row>
    <row r="59" spans="1:9" ht="21" customHeight="1">
      <c r="A59" s="322" t="s">
        <v>143</v>
      </c>
      <c r="B59" s="125" t="s">
        <v>35</v>
      </c>
      <c r="C59" s="126" t="s">
        <v>142</v>
      </c>
      <c r="D59" s="125">
        <v>98</v>
      </c>
      <c r="E59" s="125">
        <v>1</v>
      </c>
      <c r="F59" s="125">
        <v>79.36</v>
      </c>
      <c r="G59" s="125">
        <v>0</v>
      </c>
      <c r="H59" s="125">
        <f>F59</f>
        <v>79.36</v>
      </c>
      <c r="I59" s="323">
        <f>H59*D59</f>
        <v>7777.28</v>
      </c>
    </row>
    <row r="60" spans="1:255" s="143" customFormat="1" ht="22.5" customHeight="1">
      <c r="A60" s="322" t="s">
        <v>144</v>
      </c>
      <c r="B60" s="125" t="s">
        <v>35</v>
      </c>
      <c r="C60" s="126" t="s">
        <v>145</v>
      </c>
      <c r="D60" s="125">
        <v>168</v>
      </c>
      <c r="E60" s="125">
        <v>1</v>
      </c>
      <c r="F60" s="127">
        <v>30.92</v>
      </c>
      <c r="G60" s="125">
        <v>0</v>
      </c>
      <c r="H60" s="127">
        <f>F60</f>
        <v>30.92</v>
      </c>
      <c r="I60" s="323">
        <f>H60*D60</f>
        <v>5194.56</v>
      </c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  <c r="IO60" s="148"/>
      <c r="IP60" s="148"/>
      <c r="IQ60" s="148"/>
      <c r="IR60" s="148"/>
      <c r="IS60" s="148"/>
      <c r="IT60" s="148"/>
      <c r="IU60" s="148"/>
    </row>
    <row r="61" spans="1:9" s="143" customFormat="1" ht="12.75">
      <c r="A61" s="324" t="s">
        <v>60</v>
      </c>
      <c r="B61" s="128"/>
      <c r="C61" s="129"/>
      <c r="D61" s="128"/>
      <c r="E61" s="128"/>
      <c r="F61" s="128"/>
      <c r="G61" s="128"/>
      <c r="H61" s="130"/>
      <c r="I61" s="325">
        <f>SUM(I59:I60)</f>
        <v>12971.84</v>
      </c>
    </row>
    <row r="62" spans="1:9" ht="12.75">
      <c r="A62" s="471" t="s">
        <v>61</v>
      </c>
      <c r="B62" s="472"/>
      <c r="C62" s="472"/>
      <c r="D62" s="472"/>
      <c r="E62" s="472"/>
      <c r="F62" s="472"/>
      <c r="G62" s="472"/>
      <c r="H62" s="472"/>
      <c r="I62" s="473"/>
    </row>
    <row r="63" spans="1:9" ht="12.75">
      <c r="A63" s="334" t="s">
        <v>62</v>
      </c>
      <c r="B63" s="125"/>
      <c r="C63" s="125"/>
      <c r="D63" s="125"/>
      <c r="E63" s="125"/>
      <c r="F63" s="127"/>
      <c r="G63" s="125"/>
      <c r="H63" s="127"/>
      <c r="I63" s="323">
        <f>D63*H63</f>
        <v>0</v>
      </c>
    </row>
    <row r="64" spans="1:9" ht="12.75">
      <c r="A64" s="324" t="s">
        <v>60</v>
      </c>
      <c r="B64" s="128"/>
      <c r="C64" s="129"/>
      <c r="D64" s="128"/>
      <c r="E64" s="128"/>
      <c r="F64" s="128"/>
      <c r="G64" s="128"/>
      <c r="H64" s="130"/>
      <c r="I64" s="325">
        <f>SUM(I63:I63)</f>
        <v>0</v>
      </c>
    </row>
    <row r="65" spans="1:9" ht="12.75">
      <c r="A65" s="326" t="s">
        <v>63</v>
      </c>
      <c r="B65" s="128"/>
      <c r="C65" s="129"/>
      <c r="D65" s="128"/>
      <c r="E65" s="128"/>
      <c r="F65" s="128"/>
      <c r="G65" s="128"/>
      <c r="H65" s="130"/>
      <c r="I65" s="325">
        <f>SUM(I64,I61)</f>
        <v>12971.84</v>
      </c>
    </row>
    <row r="66" spans="1:9" ht="12.75">
      <c r="A66" s="327"/>
      <c r="B66" s="131"/>
      <c r="C66" s="132"/>
      <c r="D66" s="133"/>
      <c r="E66" s="133"/>
      <c r="F66" s="133"/>
      <c r="G66" s="133"/>
      <c r="H66" s="134"/>
      <c r="I66" s="328"/>
    </row>
    <row r="67" spans="1:9" ht="25.5" customHeight="1">
      <c r="A67" s="477" t="s">
        <v>64</v>
      </c>
      <c r="B67" s="478"/>
      <c r="C67" s="478"/>
      <c r="D67" s="135"/>
      <c r="E67" s="135"/>
      <c r="F67" s="135"/>
      <c r="G67" s="484" t="s">
        <v>127</v>
      </c>
      <c r="H67" s="484"/>
      <c r="I67" s="485"/>
    </row>
    <row r="68" spans="1:9" ht="15" customHeight="1">
      <c r="A68" s="330" t="s">
        <v>65</v>
      </c>
      <c r="B68" s="136" t="s">
        <v>66</v>
      </c>
      <c r="C68" s="136" t="s">
        <v>67</v>
      </c>
      <c r="D68" s="135"/>
      <c r="E68" s="135"/>
      <c r="F68" s="135"/>
      <c r="G68" s="482" t="s">
        <v>191</v>
      </c>
      <c r="H68" s="482"/>
      <c r="I68" s="483"/>
    </row>
    <row r="69" spans="1:9" ht="14.25">
      <c r="A69" s="330" t="s">
        <v>68</v>
      </c>
      <c r="B69" s="137">
        <v>87.24</v>
      </c>
      <c r="C69" s="138">
        <f>I61</f>
        <v>12971.84</v>
      </c>
      <c r="D69" s="135"/>
      <c r="E69" s="135"/>
      <c r="F69" s="135"/>
      <c r="G69" s="482"/>
      <c r="H69" s="482"/>
      <c r="I69" s="483"/>
    </row>
    <row r="70" spans="1:9" ht="14.25">
      <c r="A70" s="330" t="s">
        <v>69</v>
      </c>
      <c r="B70" s="139"/>
      <c r="C70" s="138">
        <f>I64</f>
        <v>0</v>
      </c>
      <c r="D70" s="135"/>
      <c r="E70" s="135"/>
      <c r="F70" s="135"/>
      <c r="G70" s="482"/>
      <c r="H70" s="482"/>
      <c r="I70" s="483"/>
    </row>
    <row r="71" spans="1:9" ht="14.25">
      <c r="A71" s="330" t="s">
        <v>70</v>
      </c>
      <c r="B71" s="139"/>
      <c r="C71" s="138"/>
      <c r="D71" s="135"/>
      <c r="E71" s="135"/>
      <c r="F71" s="135"/>
      <c r="G71" s="135"/>
      <c r="H71" s="135"/>
      <c r="I71" s="331"/>
    </row>
    <row r="72" spans="1:9" ht="14.25">
      <c r="A72" s="330" t="s">
        <v>71</v>
      </c>
      <c r="B72" s="137"/>
      <c r="C72" s="138">
        <v>1</v>
      </c>
      <c r="D72" s="135" t="s">
        <v>72</v>
      </c>
      <c r="E72" s="135"/>
      <c r="F72" s="135"/>
      <c r="G72" s="135"/>
      <c r="H72" s="135"/>
      <c r="I72" s="331"/>
    </row>
    <row r="73" spans="1:9" ht="14.25">
      <c r="A73" s="330" t="s">
        <v>73</v>
      </c>
      <c r="B73" s="137"/>
      <c r="C73" s="138">
        <f>C69+C71</f>
        <v>12971.84</v>
      </c>
      <c r="D73" s="135"/>
      <c r="E73" s="135"/>
      <c r="F73" s="135"/>
      <c r="G73" s="135"/>
      <c r="H73" s="135"/>
      <c r="I73" s="331"/>
    </row>
    <row r="74" spans="1:9" ht="14.25">
      <c r="A74" s="330" t="s">
        <v>74</v>
      </c>
      <c r="B74" s="137"/>
      <c r="C74" s="138">
        <f>C73/C72</f>
        <v>12971.84</v>
      </c>
      <c r="D74" s="135"/>
      <c r="E74" s="135"/>
      <c r="F74" s="135"/>
      <c r="G74" s="135"/>
      <c r="H74" s="135"/>
      <c r="I74" s="331"/>
    </row>
    <row r="75" spans="1:9" ht="14.25">
      <c r="A75" s="330" t="s">
        <v>75</v>
      </c>
      <c r="B75" s="137"/>
      <c r="C75" s="138">
        <f>C70+C74</f>
        <v>12971.84</v>
      </c>
      <c r="D75" s="135"/>
      <c r="E75" s="135"/>
      <c r="F75" s="135"/>
      <c r="G75" s="135"/>
      <c r="H75" s="135"/>
      <c r="I75" s="331"/>
    </row>
    <row r="76" spans="1:9" ht="14.25">
      <c r="A76" s="330" t="s">
        <v>76</v>
      </c>
      <c r="B76" s="140">
        <v>26.43</v>
      </c>
      <c r="C76" s="138">
        <f>ROUND(C75*(B76/100),2)</f>
        <v>3428.46</v>
      </c>
      <c r="D76" s="135"/>
      <c r="E76" s="135"/>
      <c r="F76" s="135"/>
      <c r="G76" s="135"/>
      <c r="H76" s="135"/>
      <c r="I76" s="331"/>
    </row>
    <row r="77" spans="1:9" ht="15" thickBot="1">
      <c r="A77" s="335" t="s">
        <v>77</v>
      </c>
      <c r="B77" s="282"/>
      <c r="C77" s="283">
        <f>C75+C76</f>
        <v>16400.3</v>
      </c>
      <c r="D77" s="135"/>
      <c r="E77" s="135"/>
      <c r="F77" s="135"/>
      <c r="G77" s="135"/>
      <c r="H77" s="135"/>
      <c r="I77" s="331"/>
    </row>
    <row r="78" spans="1:9" ht="12.75">
      <c r="A78" s="284"/>
      <c r="B78" s="285"/>
      <c r="C78" s="285"/>
      <c r="D78" s="285"/>
      <c r="E78" s="285"/>
      <c r="F78" s="285"/>
      <c r="G78" s="285"/>
      <c r="H78" s="285"/>
      <c r="I78" s="286"/>
    </row>
    <row r="79" spans="1:9" ht="12.75">
      <c r="A79" s="288" t="s">
        <v>172</v>
      </c>
      <c r="B79" s="142"/>
      <c r="C79" s="142"/>
      <c r="D79" s="142"/>
      <c r="E79" s="142"/>
      <c r="F79" s="142"/>
      <c r="G79" s="142"/>
      <c r="H79" s="142"/>
      <c r="I79" s="287"/>
    </row>
    <row r="80" spans="1:9" ht="12.75">
      <c r="A80" s="336"/>
      <c r="B80" s="143"/>
      <c r="C80" s="143"/>
      <c r="D80" s="143"/>
      <c r="E80" s="143"/>
      <c r="F80" s="143"/>
      <c r="G80" s="143"/>
      <c r="H80" s="143"/>
      <c r="I80" s="337"/>
    </row>
    <row r="81" spans="1:9" ht="12.75">
      <c r="A81" s="336"/>
      <c r="B81" s="143"/>
      <c r="C81" s="143"/>
      <c r="D81" s="143"/>
      <c r="E81" s="143"/>
      <c r="F81" s="143"/>
      <c r="G81" s="143"/>
      <c r="H81" s="143"/>
      <c r="I81" s="337"/>
    </row>
    <row r="82" spans="1:9" ht="12.75">
      <c r="A82" s="336"/>
      <c r="B82" s="143"/>
      <c r="C82" s="143"/>
      <c r="D82" s="143"/>
      <c r="E82" s="143"/>
      <c r="F82" s="143"/>
      <c r="G82" s="143"/>
      <c r="H82" s="143"/>
      <c r="I82" s="337"/>
    </row>
    <row r="83" spans="1:9" ht="12.75">
      <c r="A83" s="336"/>
      <c r="B83" s="143"/>
      <c r="C83" s="143"/>
      <c r="D83" s="143"/>
      <c r="E83" s="143"/>
      <c r="F83" s="143"/>
      <c r="G83" s="143"/>
      <c r="H83" s="143"/>
      <c r="I83" s="337"/>
    </row>
    <row r="84" spans="1:9" ht="12.75">
      <c r="A84" s="336"/>
      <c r="B84" s="143"/>
      <c r="C84" s="143"/>
      <c r="D84" s="143"/>
      <c r="E84" s="143"/>
      <c r="F84" s="143"/>
      <c r="G84" s="143"/>
      <c r="H84" s="143"/>
      <c r="I84" s="337"/>
    </row>
    <row r="85" spans="1:9" ht="12.75">
      <c r="A85" s="336"/>
      <c r="B85" s="143"/>
      <c r="C85" s="143"/>
      <c r="D85" s="143"/>
      <c r="E85" s="143"/>
      <c r="F85" s="143"/>
      <c r="G85" s="143"/>
      <c r="H85" s="143"/>
      <c r="I85" s="337"/>
    </row>
    <row r="86" spans="1:9" ht="12.75">
      <c r="A86" s="336"/>
      <c r="B86" s="142"/>
      <c r="C86" s="142"/>
      <c r="D86" s="142"/>
      <c r="E86" s="142"/>
      <c r="F86" s="143"/>
      <c r="G86" s="143"/>
      <c r="H86" s="143"/>
      <c r="I86" s="337"/>
    </row>
    <row r="87" spans="1:9" ht="12.75">
      <c r="A87" s="336"/>
      <c r="B87" s="276" t="s">
        <v>159</v>
      </c>
      <c r="C87" s="276"/>
      <c r="D87" s="281"/>
      <c r="E87" s="281"/>
      <c r="F87" s="143"/>
      <c r="G87" s="143"/>
      <c r="H87" s="143"/>
      <c r="I87" s="337"/>
    </row>
    <row r="88" spans="1:9" ht="13.5" thickBot="1">
      <c r="A88" s="338"/>
      <c r="B88" s="428" t="s">
        <v>162</v>
      </c>
      <c r="C88" s="428"/>
      <c r="D88" s="428"/>
      <c r="E88" s="428"/>
      <c r="F88" s="339"/>
      <c r="G88" s="339"/>
      <c r="H88" s="339"/>
      <c r="I88" s="340"/>
    </row>
  </sheetData>
  <sheetProtection/>
  <mergeCells count="16">
    <mergeCell ref="B88:E88"/>
    <mergeCell ref="G68:I70"/>
    <mergeCell ref="G67:I67"/>
    <mergeCell ref="A62:I62"/>
    <mergeCell ref="A67:C67"/>
    <mergeCell ref="A33:I33"/>
    <mergeCell ref="A39:I39"/>
    <mergeCell ref="A44:C44"/>
    <mergeCell ref="A29:I29"/>
    <mergeCell ref="A58:I58"/>
    <mergeCell ref="A1:I1"/>
    <mergeCell ref="A3:I3"/>
    <mergeCell ref="A7:I7"/>
    <mergeCell ref="A15:C15"/>
    <mergeCell ref="A27:I27"/>
    <mergeCell ref="A56:I56"/>
  </mergeCells>
  <printOptions/>
  <pageMargins left="0.25" right="0.25" top="0.75" bottom="0.75" header="0.3" footer="0.3"/>
  <pageSetup fitToHeight="0" fitToWidth="1" horizontalDpi="600" verticalDpi="600" orientation="portrait" paperSize="9" scale="64" r:id="rId2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PT-CADASTRO-SC</dc:title>
  <dc:subject>PT-CADASTRO-SC</dc:subject>
  <dc:creator>Gandin</dc:creator>
  <cp:keywords/>
  <dc:description/>
  <cp:lastModifiedBy>Venancio</cp:lastModifiedBy>
  <cp:lastPrinted>2021-07-16T15:25:32Z</cp:lastPrinted>
  <dcterms:created xsi:type="dcterms:W3CDTF">2002-04-11T18:59:41Z</dcterms:created>
  <dcterms:modified xsi:type="dcterms:W3CDTF">2021-07-16T15:26:03Z</dcterms:modified>
  <cp:category/>
  <cp:version/>
  <cp:contentType/>
  <cp:contentStatus/>
  <cp:revision>1</cp:revision>
</cp:coreProperties>
</file>